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namedSheetViews/namedSheetView1.xml" ContentType="application/vnd.ms-excel.namedsheetviews+xml"/>
  <Override PartName="/xl/namedSheetViews/namedSheetView2.xml" ContentType="application/vnd.ms-excel.namedsheetviews+xml"/>
  <Override PartName="/xl/namedSheetViews/namedSheetView3.xml" ContentType="application/vnd.ms-excel.namedsheetviews+xml"/>
  <Override PartName="/xl/namedSheetViews/namedSheetView4.xml" ContentType="application/vnd.ms-excel.namedsheetviews+xml"/>
  <Override PartName="/xl/namedSheetViews/namedSheetView5.xml" ContentType="application/vnd.ms-excel.namedsheetviews+xml"/>
  <Override PartName="/xl/namedSheetViews/namedSheetView6.xml" ContentType="application/vnd.ms-excel.namedsheetviews+xml"/>
  <Override PartName="/xl/namedSheetViews/namedSheetView7.xml" ContentType="application/vnd.ms-excel.namedsheetviews+xml"/>
  <Override PartName="/xl/pivotTables/pivotTable1.xml" ContentType="application/vnd.openxmlformats-officedocument.spreadsheetml.pivotTable+xml"/>
  <Override PartName="/xl/pivotTables/pivotTable2.xml" ContentType="application/vnd.openxmlformats-officedocument.spreadsheetml.pivotTable+xml"/>
  <Override PartName="/xl/namedSheetViews/namedSheetView8.xml" ContentType="application/vnd.ms-excel.namedsheetviews+xml"/>
  <Override PartName="/xl/pivotTables/pivotTable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planeacionnacional.sharepoint.com/sites/CNIC-EnlaceTerritorial/Shared Documents/Pacto Cauca/03. Comités Técnicos/Comité Técnico n° 1 _28abr2026/"/>
    </mc:Choice>
  </mc:AlternateContent>
  <xr:revisionPtr revIDLastSave="0" documentId="8_{4B2CF778-3D7B-49B5-827B-B4EA0727D9BF}" xr6:coauthVersionLast="47" xr6:coauthVersionMax="47" xr10:uidLastSave="{00000000-0000-0000-0000-000000000000}"/>
  <bookViews>
    <workbookView xWindow="-120" yWindow="-120" windowWidth="29040" windowHeight="15720" firstSheet="3" activeTab="4" xr2:uid="{C9E4CE6C-22A5-4038-9F50-C54E7F3F1AC5}"/>
  </bookViews>
  <sheets>
    <sheet name="Resumen" sheetId="3" state="hidden" r:id="rId1"/>
    <sheet name="Formato PEI V1" sheetId="1" state="hidden" r:id="rId2"/>
    <sheet name="Formato PEI (observaciones)" sheetId="4" state="hidden" r:id="rId3"/>
    <sheet name="Propuesta Ajuste PEI CT1" sheetId="11" r:id="rId4"/>
    <sheet name="Comparativo Propuesta PEI " sheetId="17" r:id="rId5"/>
    <sheet name="Hoja2" sheetId="19" state="hidden" r:id="rId6"/>
    <sheet name="Resumen ajustes al PEI" sheetId="16" state="hidden" r:id="rId7"/>
    <sheet name="Formato PEI CONPES DIE LB" sheetId="14" state="hidden" r:id="rId8"/>
    <sheet name="Resumen PEI v1CONPES DIE LB" sheetId="15" state="hidden" r:id="rId9"/>
    <sheet name="Todojunto" sheetId="6" state="hidden" r:id="rId10"/>
    <sheet name="PEI observaciones junto" sheetId="9" state="hidden" r:id="rId11"/>
    <sheet name="Tablas" sheetId="7" state="hidden" r:id="rId12"/>
    <sheet name="Fuentes PEI v1+" sheetId="12" state="hidden" r:id="rId13"/>
    <sheet name="Indicativos Sector Fuentesv1+" sheetId="13" state="hidden" r:id="rId14"/>
  </sheets>
  <externalReferences>
    <externalReference r:id="rId15"/>
    <externalReference r:id="rId16"/>
    <externalReference r:id="rId17"/>
  </externalReferences>
  <definedNames>
    <definedName name="_xlnm._FilterDatabase" localSheetId="2" hidden="1">'Formato PEI (observaciones)'!$A$214:$L$322</definedName>
    <definedName name="_xlnm._FilterDatabase" localSheetId="7" hidden="1">'Formato PEI CONPES DIE LB'!$B$54:$M$58</definedName>
    <definedName name="_xlnm._FilterDatabase" localSheetId="1" hidden="1">'Formato PEI V1'!$A$215:$L$324</definedName>
    <definedName name="_xlnm._FilterDatabase" localSheetId="12" hidden="1">'Fuentes PEI v1+'!$A$8:$K$125</definedName>
    <definedName name="_xlnm._FilterDatabase" localSheetId="3" hidden="1">'Propuesta Ajuste PEI CT1'!$A$215:$L$323</definedName>
    <definedName name="_xlnm._FilterDatabase" localSheetId="8" hidden="1">'Resumen PEI v1CONPES DIE LB'!$A$2:$P$25</definedName>
    <definedName name="_xlnm._FilterDatabase" localSheetId="9" hidden="1">Todojunto!$O$46:$V$164</definedName>
    <definedName name="_xlnm.Print_Area" localSheetId="2">'Formato PEI (observaciones)'!$A$1:$L$344</definedName>
    <definedName name="_xlnm.Print_Area" localSheetId="7">'Formato PEI CONPES DIE LB'!$B$1:$M$60</definedName>
    <definedName name="_xlnm.Print_Area" localSheetId="1">'Formato PEI V1'!$A$1:$L$340</definedName>
    <definedName name="_xlnm.Print_Area" localSheetId="12">'Fuentes PEI v1+'!$B$1:$H$249</definedName>
    <definedName name="_xlnm.Print_Area" localSheetId="10">'PEI observaciones junto'!$A$1:$G$124</definedName>
    <definedName name="_xlnm.Print_Area" localSheetId="3">'Propuesta Ajuste PEI CT1'!$A$1:$L$339</definedName>
    <definedName name="_xlnm.Print_Area" localSheetId="8">'Resumen PEI v1CONPES DIE LB'!$B$1:$M$27</definedName>
    <definedName name="_xlnm.Print_Area" localSheetId="9">Todojunto!$A$1:$L$311</definedName>
    <definedName name="CARGOS" localSheetId="7">[1]Bases!$A$14:$A$55</definedName>
    <definedName name="CARGOS" localSheetId="8">[1]Bases!$A$14:$A$55</definedName>
    <definedName name="CARGOS">[2]Bases!$A$14:$A$55</definedName>
    <definedName name="Dependencias" localSheetId="7">[1]Bases!#REF!</definedName>
    <definedName name="Dependencias" localSheetId="8">[1]Bases!#REF!</definedName>
    <definedName name="Dependencias">[2]Bases!#REF!</definedName>
  </definedNames>
  <calcPr calcId="191028"/>
  <pivotCaches>
    <pivotCache cacheId="0" r:id="rId18"/>
    <pivotCache cacheId="1"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2" i="11" l="1"/>
  <c r="H323" i="11" s="1"/>
  <c r="I242" i="11"/>
  <c r="J286" i="11"/>
  <c r="J284" i="11"/>
  <c r="J283" i="11"/>
  <c r="J282" i="11"/>
  <c r="J281" i="11"/>
  <c r="J280" i="11"/>
  <c r="I95" i="11"/>
  <c r="I141" i="11"/>
  <c r="I77" i="11"/>
  <c r="G87" i="11"/>
  <c r="E87" i="11"/>
  <c r="B87" i="11"/>
  <c r="I86" i="11"/>
  <c r="Z16" i="17"/>
  <c r="X16" i="17"/>
  <c r="U16" i="17"/>
  <c r="R16" i="17"/>
  <c r="Y15" i="17"/>
  <c r="AL15" i="17"/>
  <c r="AI15" i="17"/>
  <c r="AF15" i="17"/>
  <c r="AD15" i="17"/>
  <c r="S15" i="17"/>
  <c r="V15" i="17"/>
  <c r="AJ69" i="17"/>
  <c r="AJ76" i="17"/>
  <c r="Z77" i="17" s="1"/>
  <c r="AG76" i="17"/>
  <c r="X77" i="17" s="1"/>
  <c r="AD76" i="17"/>
  <c r="T77" i="17" s="1"/>
  <c r="AJ70" i="17"/>
  <c r="AJ71" i="17"/>
  <c r="AJ72" i="17"/>
  <c r="AJ73" i="17"/>
  <c r="AJ74" i="17"/>
  <c r="AJ75" i="17"/>
  <c r="AG70" i="17"/>
  <c r="AG71" i="17"/>
  <c r="AG72" i="17"/>
  <c r="AG73" i="17"/>
  <c r="AG74" i="17"/>
  <c r="AG75" i="17"/>
  <c r="AG69" i="17"/>
  <c r="AD70" i="17"/>
  <c r="AD71" i="17"/>
  <c r="AD72" i="17"/>
  <c r="AD73" i="17"/>
  <c r="AD74" i="17"/>
  <c r="AD75" i="17"/>
  <c r="AD69" i="17"/>
  <c r="AB76" i="17"/>
  <c r="R77" i="17" s="1"/>
  <c r="AB70" i="17"/>
  <c r="AB71" i="17"/>
  <c r="AB72" i="17"/>
  <c r="AB73" i="17"/>
  <c r="AB74" i="17"/>
  <c r="AB75" i="17"/>
  <c r="AB69" i="17"/>
  <c r="Y11" i="17"/>
  <c r="J242" i="11" l="1"/>
  <c r="J59" i="17"/>
  <c r="W59" i="17"/>
  <c r="Q11" i="19"/>
  <c r="Q4" i="19"/>
  <c r="Q5" i="19"/>
  <c r="Q6" i="19"/>
  <c r="Q7" i="19"/>
  <c r="Q8" i="19"/>
  <c r="Q9" i="19"/>
  <c r="Q10" i="19"/>
  <c r="P4" i="19"/>
  <c r="P5" i="19"/>
  <c r="P6" i="19"/>
  <c r="P7" i="19"/>
  <c r="P8" i="19"/>
  <c r="P9" i="19"/>
  <c r="P10" i="19"/>
  <c r="P11" i="19"/>
  <c r="O4" i="19"/>
  <c r="O5" i="19"/>
  <c r="O6" i="19"/>
  <c r="O7" i="19"/>
  <c r="O8" i="19"/>
  <c r="O9" i="19"/>
  <c r="O10" i="19"/>
  <c r="O11" i="19"/>
  <c r="N5" i="19"/>
  <c r="N6" i="19"/>
  <c r="N7" i="19"/>
  <c r="N8" i="19"/>
  <c r="N9" i="19"/>
  <c r="N10" i="19"/>
  <c r="N11" i="19"/>
  <c r="N4" i="19"/>
  <c r="W54" i="17"/>
  <c r="W49" i="17"/>
  <c r="W48" i="17"/>
  <c r="W47" i="17"/>
  <c r="W46" i="17"/>
  <c r="W38" i="17"/>
  <c r="U37" i="17"/>
  <c r="W37" i="17" s="1"/>
  <c r="W31" i="17"/>
  <c r="AB32" i="17" s="1"/>
  <c r="J31" i="17"/>
  <c r="J32" i="17"/>
  <c r="S26" i="17"/>
  <c r="W26" i="17" s="1"/>
  <c r="V10" i="17"/>
  <c r="Y10" i="17"/>
  <c r="J27" i="17" l="1"/>
  <c r="J26" i="17"/>
  <c r="AB26" i="17" s="1"/>
  <c r="J21" i="17"/>
  <c r="J20" i="17"/>
  <c r="W20" i="17"/>
  <c r="AL9" i="17"/>
  <c r="AL10" i="17"/>
  <c r="AL11" i="17"/>
  <c r="AL12" i="17"/>
  <c r="AL13" i="17"/>
  <c r="AL14" i="17"/>
  <c r="AI9" i="17"/>
  <c r="AI10" i="17"/>
  <c r="AI11" i="17"/>
  <c r="AI12" i="17"/>
  <c r="AI13" i="17"/>
  <c r="AI14" i="17"/>
  <c r="AF9" i="17"/>
  <c r="AF10" i="17"/>
  <c r="AF11" i="17"/>
  <c r="AF12" i="17"/>
  <c r="AF13" i="17"/>
  <c r="AF14" i="17"/>
  <c r="AD9" i="17"/>
  <c r="AD10" i="17"/>
  <c r="AD11" i="17"/>
  <c r="AD12" i="17"/>
  <c r="AD13" i="17"/>
  <c r="AD14" i="17"/>
  <c r="AL8" i="17"/>
  <c r="AI8" i="17"/>
  <c r="AF8" i="17"/>
  <c r="AD8" i="17"/>
  <c r="I172" i="11"/>
  <c r="I173" i="11"/>
  <c r="I174" i="11"/>
  <c r="I175" i="11"/>
  <c r="I171" i="11"/>
  <c r="I170" i="11"/>
  <c r="B165" i="11" l="1"/>
  <c r="G165" i="11"/>
  <c r="E165" i="11"/>
  <c r="G193" i="11"/>
  <c r="E193" i="11"/>
  <c r="B193" i="11"/>
  <c r="I176" i="11" l="1"/>
  <c r="G176" i="11"/>
  <c r="E176" i="11"/>
  <c r="B176" i="11"/>
  <c r="D31" i="16"/>
  <c r="D24" i="16"/>
  <c r="D21" i="16" l="1"/>
  <c r="B4" i="16"/>
  <c r="D8" i="16"/>
  <c r="I148" i="11"/>
  <c r="D7" i="16" s="1" a="1"/>
  <c r="D7" i="16" s="1"/>
  <c r="D6" i="16" a="1"/>
  <c r="D6" i="16" s="1"/>
  <c r="B149" i="11"/>
  <c r="L25" i="15"/>
  <c r="I25" i="15"/>
  <c r="K24" i="15"/>
  <c r="J23" i="15"/>
  <c r="K23" i="15" s="1"/>
  <c r="J22" i="15"/>
  <c r="H19" i="15"/>
  <c r="F19" i="15"/>
  <c r="J18" i="15"/>
  <c r="J17" i="15"/>
  <c r="J16" i="15"/>
  <c r="J15" i="15"/>
  <c r="R14" i="15"/>
  <c r="M14" i="15"/>
  <c r="J14" i="15"/>
  <c r="S13" i="15"/>
  <c r="R13" i="15"/>
  <c r="T13" i="15" s="1"/>
  <c r="J13" i="15"/>
  <c r="M12" i="15"/>
  <c r="M19" i="15" s="1"/>
  <c r="J12" i="15"/>
  <c r="J11" i="15"/>
  <c r="J10" i="15"/>
  <c r="J9" i="15"/>
  <c r="J8" i="15"/>
  <c r="J7" i="15"/>
  <c r="J6" i="15"/>
  <c r="J5" i="15"/>
  <c r="J4" i="15"/>
  <c r="L3" i="15"/>
  <c r="J3" i="15"/>
  <c r="L58" i="14"/>
  <c r="N50" i="14" s="1"/>
  <c r="I58" i="14"/>
  <c r="K57" i="14"/>
  <c r="J56" i="14"/>
  <c r="K56" i="14" s="1"/>
  <c r="J55" i="14"/>
  <c r="J58" i="14" s="1"/>
  <c r="N49" i="14"/>
  <c r="N10" i="14" s="1"/>
  <c r="L49" i="14"/>
  <c r="I49" i="14"/>
  <c r="F49" i="14"/>
  <c r="D49" i="14"/>
  <c r="D10" i="14" s="1"/>
  <c r="F48" i="14"/>
  <c r="F50" i="14" s="1"/>
  <c r="D48" i="14"/>
  <c r="D50" i="14" s="1"/>
  <c r="M42" i="14"/>
  <c r="N7" i="14" s="1"/>
  <c r="H42" i="14"/>
  <c r="F42" i="14"/>
  <c r="J41" i="14"/>
  <c r="J40" i="14"/>
  <c r="J39" i="14"/>
  <c r="J38" i="14"/>
  <c r="R37" i="14"/>
  <c r="M37" i="14"/>
  <c r="J37" i="14"/>
  <c r="S36" i="14"/>
  <c r="T36" i="14" s="1"/>
  <c r="R36" i="14"/>
  <c r="J36" i="14"/>
  <c r="M35" i="14"/>
  <c r="J35" i="14"/>
  <c r="J42" i="14" s="1"/>
  <c r="M30" i="14"/>
  <c r="H30" i="14"/>
  <c r="I6" i="14" s="1"/>
  <c r="I11" i="14" s="1"/>
  <c r="F30" i="14"/>
  <c r="F6" i="14" s="1"/>
  <c r="C30" i="14"/>
  <c r="D6" i="14" s="1"/>
  <c r="J29" i="14"/>
  <c r="J28" i="14"/>
  <c r="J27" i="14"/>
  <c r="J26" i="14"/>
  <c r="J30" i="14" s="1"/>
  <c r="M22" i="14"/>
  <c r="H22" i="14"/>
  <c r="F22" i="14"/>
  <c r="C22" i="14"/>
  <c r="J21" i="14"/>
  <c r="J20" i="14"/>
  <c r="J19" i="14"/>
  <c r="J18" i="14"/>
  <c r="L17" i="14"/>
  <c r="J17" i="14"/>
  <c r="J22" i="14" s="1"/>
  <c r="L10" i="14"/>
  <c r="B10" i="14"/>
  <c r="N9" i="14"/>
  <c r="L9" i="14"/>
  <c r="B9" i="14"/>
  <c r="I7" i="14"/>
  <c r="F7" i="14"/>
  <c r="L7" i="14" s="1"/>
  <c r="D7" i="14"/>
  <c r="N6" i="14"/>
  <c r="N11" i="14" s="1"/>
  <c r="N5" i="14"/>
  <c r="I5" i="14"/>
  <c r="F5" i="14"/>
  <c r="L5" i="14" s="1"/>
  <c r="D5" i="14"/>
  <c r="J25" i="15" l="1"/>
  <c r="K22" i="15"/>
  <c r="J19" i="15"/>
  <c r="K25" i="15"/>
  <c r="F11" i="14"/>
  <c r="L6" i="14"/>
  <c r="L11" i="14" s="1"/>
  <c r="Q50" i="14" s="1"/>
  <c r="R50" i="14" s="1"/>
  <c r="S50" i="14" s="1"/>
  <c r="D11" i="14"/>
  <c r="D9" i="14"/>
  <c r="I48" i="14"/>
  <c r="I50" i="14" s="1"/>
  <c r="K55" i="14"/>
  <c r="K58" i="14" l="1"/>
  <c r="L48" i="14"/>
  <c r="L50" i="14" s="1"/>
  <c r="F201" i="12" l="1"/>
  <c r="F200" i="12"/>
  <c r="F199" i="12"/>
  <c r="F158" i="12"/>
  <c r="F125" i="12"/>
  <c r="F124" i="12"/>
  <c r="F123" i="12"/>
  <c r="F122" i="12"/>
  <c r="F121" i="12"/>
  <c r="F120" i="12"/>
  <c r="F119" i="12"/>
  <c r="F118" i="12"/>
  <c r="F117" i="12"/>
  <c r="F116" i="12"/>
  <c r="F115" i="12"/>
  <c r="F114" i="12"/>
  <c r="F113" i="12"/>
  <c r="F106" i="12"/>
  <c r="F105" i="12"/>
  <c r="F104" i="12"/>
  <c r="F103" i="12"/>
  <c r="F102" i="12"/>
  <c r="F101" i="12"/>
  <c r="F100" i="12"/>
  <c r="F99" i="12"/>
  <c r="F98" i="12"/>
  <c r="F97" i="12"/>
  <c r="F96" i="12"/>
  <c r="E95" i="12"/>
  <c r="F95" i="12" s="1"/>
  <c r="F94" i="12"/>
  <c r="F93" i="12"/>
  <c r="F92" i="12"/>
  <c r="F91" i="12"/>
  <c r="F90" i="12"/>
  <c r="F89" i="12"/>
  <c r="D64" i="12"/>
  <c r="D63" i="12"/>
  <c r="D62" i="12"/>
  <c r="D61" i="12"/>
  <c r="D60" i="12"/>
  <c r="D59" i="12"/>
  <c r="D58" i="12"/>
  <c r="D57" i="12"/>
  <c r="D56" i="12"/>
  <c r="D55" i="12"/>
  <c r="D54" i="12"/>
  <c r="D53" i="12"/>
  <c r="F46" i="12"/>
  <c r="F45" i="12"/>
  <c r="F44" i="12"/>
  <c r="F43"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16" i="12"/>
  <c r="F15" i="12"/>
  <c r="F14" i="12"/>
  <c r="F13" i="12"/>
  <c r="F12" i="12"/>
  <c r="G11" i="12"/>
  <c r="F11" i="12"/>
  <c r="F10" i="12"/>
  <c r="F9" i="12"/>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D9" i="16"/>
  <c r="J291" i="11"/>
  <c r="J290" i="11"/>
  <c r="J289" i="11"/>
  <c r="J288" i="11"/>
  <c r="J287" i="11"/>
  <c r="J285" i="11"/>
  <c r="J279" i="11"/>
  <c r="K208" i="11" s="1"/>
  <c r="J278" i="11"/>
  <c r="I277" i="11"/>
  <c r="J277" i="11" s="1"/>
  <c r="I276" i="11"/>
  <c r="J276" i="11" s="1"/>
  <c r="I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H210" i="11"/>
  <c r="E210" i="11"/>
  <c r="C210" i="11"/>
  <c r="H209" i="11"/>
  <c r="E209" i="11"/>
  <c r="C209" i="11"/>
  <c r="H208" i="11"/>
  <c r="E208" i="11"/>
  <c r="C208" i="11"/>
  <c r="E207" i="11"/>
  <c r="C207" i="11"/>
  <c r="H206" i="11"/>
  <c r="E206" i="11"/>
  <c r="C206" i="11"/>
  <c r="H205" i="11"/>
  <c r="E205" i="11"/>
  <c r="C205" i="11"/>
  <c r="H204" i="11"/>
  <c r="E204" i="11"/>
  <c r="C204" i="11"/>
  <c r="H40" i="11"/>
  <c r="E40" i="11"/>
  <c r="C40" i="11"/>
  <c r="I192" i="11"/>
  <c r="I191" i="11"/>
  <c r="I190" i="11"/>
  <c r="I189" i="11"/>
  <c r="I188" i="11"/>
  <c r="I187" i="11"/>
  <c r="I186" i="11"/>
  <c r="I185" i="11"/>
  <c r="I184" i="11"/>
  <c r="I183" i="11"/>
  <c r="I182" i="11"/>
  <c r="I181" i="11"/>
  <c r="I180" i="11"/>
  <c r="H39" i="11"/>
  <c r="C39" i="11"/>
  <c r="H38" i="11"/>
  <c r="E38" i="11"/>
  <c r="C38" i="11"/>
  <c r="I164" i="11"/>
  <c r="I163" i="11"/>
  <c r="I162" i="11"/>
  <c r="I161" i="11"/>
  <c r="I160" i="11"/>
  <c r="I159" i="11"/>
  <c r="I158" i="11"/>
  <c r="I157" i="11"/>
  <c r="I156" i="11"/>
  <c r="I155" i="11"/>
  <c r="I154" i="11"/>
  <c r="C37" i="11"/>
  <c r="I146" i="11"/>
  <c r="I145" i="11"/>
  <c r="I144" i="11"/>
  <c r="I143" i="11"/>
  <c r="I142" i="11"/>
  <c r="E116" i="11"/>
  <c r="E115" i="11"/>
  <c r="E114" i="11"/>
  <c r="E113" i="11"/>
  <c r="E112" i="11"/>
  <c r="E111" i="11"/>
  <c r="E110" i="11"/>
  <c r="E109" i="11"/>
  <c r="E108" i="11"/>
  <c r="E107" i="11"/>
  <c r="E106" i="11"/>
  <c r="E105" i="11"/>
  <c r="I98" i="11"/>
  <c r="I97" i="11"/>
  <c r="I96" i="11"/>
  <c r="I93" i="11"/>
  <c r="I92" i="11"/>
  <c r="H36" i="11"/>
  <c r="E36" i="11"/>
  <c r="C36" i="11"/>
  <c r="I85" i="11"/>
  <c r="I84" i="11"/>
  <c r="I83" i="11"/>
  <c r="I82" i="11"/>
  <c r="I81" i="11"/>
  <c r="I80" i="11"/>
  <c r="I79" i="11"/>
  <c r="I78" i="11"/>
  <c r="G72" i="11"/>
  <c r="H35" i="11" s="1"/>
  <c r="E72" i="11"/>
  <c r="E35" i="11" s="1"/>
  <c r="B72" i="11"/>
  <c r="C35" i="11" s="1"/>
  <c r="I71" i="11"/>
  <c r="I70" i="11"/>
  <c r="I69" i="11"/>
  <c r="I68" i="11"/>
  <c r="I67" i="11"/>
  <c r="I66" i="11"/>
  <c r="I65" i="11"/>
  <c r="I64" i="11"/>
  <c r="I63" i="11"/>
  <c r="I62" i="11"/>
  <c r="I61" i="11"/>
  <c r="G56" i="11"/>
  <c r="H34" i="11" s="1"/>
  <c r="E56" i="11"/>
  <c r="E34" i="11" s="1"/>
  <c r="B56" i="11"/>
  <c r="C34" i="11" s="1"/>
  <c r="I55" i="11"/>
  <c r="I54" i="11"/>
  <c r="I53" i="11"/>
  <c r="I52" i="11"/>
  <c r="I51" i="11"/>
  <c r="I50" i="11"/>
  <c r="K49" i="11"/>
  <c r="I49" i="11"/>
  <c r="I48" i="11"/>
  <c r="I47" i="11"/>
  <c r="E39" i="11"/>
  <c r="J275" i="11" l="1"/>
  <c r="J323" i="11" s="1"/>
  <c r="I323" i="11"/>
  <c r="C211" i="11"/>
  <c r="I87" i="11"/>
  <c r="I165" i="11"/>
  <c r="I193" i="11"/>
  <c r="D4" i="16"/>
  <c r="E149" i="11"/>
  <c r="E37" i="11" s="1"/>
  <c r="E41" i="11" s="1"/>
  <c r="G149" i="11"/>
  <c r="H37" i="11" s="1"/>
  <c r="H41" i="11" s="1"/>
  <c r="F248" i="12"/>
  <c r="K34" i="11"/>
  <c r="K39" i="11"/>
  <c r="H207" i="11"/>
  <c r="H211" i="11" s="1"/>
  <c r="K40" i="11"/>
  <c r="I147" i="11"/>
  <c r="I149" i="11" s="1"/>
  <c r="I72" i="11"/>
  <c r="I56" i="11"/>
  <c r="K36" i="11"/>
  <c r="K204" i="11"/>
  <c r="K209" i="11"/>
  <c r="K206" i="11"/>
  <c r="E211" i="11"/>
  <c r="K210" i="11"/>
  <c r="K205" i="11"/>
  <c r="K38" i="11"/>
  <c r="C41" i="11"/>
  <c r="K35" i="11"/>
  <c r="K207" i="11"/>
  <c r="K37" i="11" l="1"/>
  <c r="K41" i="11" s="1"/>
  <c r="K211" i="11"/>
  <c r="D124" i="9"/>
  <c r="B124" i="9"/>
  <c r="E123" i="9"/>
  <c r="E122" i="9"/>
  <c r="E121" i="9"/>
  <c r="E120" i="9"/>
  <c r="E119" i="9"/>
  <c r="E118" i="9"/>
  <c r="E117" i="9"/>
  <c r="E116" i="9"/>
  <c r="E115" i="9"/>
  <c r="E114" i="9"/>
  <c r="E113" i="9"/>
  <c r="E112" i="9"/>
  <c r="E111" i="9"/>
  <c r="E104" i="9"/>
  <c r="E103" i="9"/>
  <c r="E102" i="9"/>
  <c r="E101" i="9"/>
  <c r="E100" i="9"/>
  <c r="E99" i="9"/>
  <c r="E98" i="9"/>
  <c r="E97" i="9"/>
  <c r="E96" i="9"/>
  <c r="E95" i="9"/>
  <c r="E94" i="9"/>
  <c r="E93" i="9"/>
  <c r="E92" i="9"/>
  <c r="E91" i="9"/>
  <c r="E90" i="9"/>
  <c r="E89" i="9"/>
  <c r="E88" i="9"/>
  <c r="E87" i="9"/>
  <c r="C62" i="9"/>
  <c r="C61" i="9"/>
  <c r="C60" i="9"/>
  <c r="C59" i="9"/>
  <c r="C58" i="9"/>
  <c r="C57" i="9"/>
  <c r="C56" i="9"/>
  <c r="C55" i="9"/>
  <c r="C54" i="9"/>
  <c r="C53" i="9"/>
  <c r="C52" i="9"/>
  <c r="C51" i="9"/>
  <c r="E44" i="9"/>
  <c r="E43" i="9"/>
  <c r="J42" i="9"/>
  <c r="E42" i="9"/>
  <c r="E41"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E124" i="9" s="1"/>
  <c r="R164" i="6"/>
  <c r="S164" i="6"/>
  <c r="Q164" i="6"/>
  <c r="G164" i="6"/>
  <c r="H40" i="6" s="1"/>
  <c r="B164" i="6"/>
  <c r="C40" i="6" s="1"/>
  <c r="H295" i="6"/>
  <c r="J294" i="6"/>
  <c r="J293" i="6"/>
  <c r="J292" i="6"/>
  <c r="J291" i="6"/>
  <c r="J290" i="6"/>
  <c r="J289" i="6"/>
  <c r="J288" i="6"/>
  <c r="J287" i="6"/>
  <c r="J286" i="6"/>
  <c r="J285" i="6"/>
  <c r="J284" i="6"/>
  <c r="J283" i="6"/>
  <c r="J282" i="6"/>
  <c r="J281" i="6"/>
  <c r="J280" i="6"/>
  <c r="J279" i="6"/>
  <c r="J278" i="6"/>
  <c r="J277" i="6"/>
  <c r="J276" i="6"/>
  <c r="J275" i="6"/>
  <c r="J274" i="6"/>
  <c r="J273" i="6"/>
  <c r="J272" i="6"/>
  <c r="J271" i="6"/>
  <c r="J270" i="6"/>
  <c r="J269" i="6"/>
  <c r="J268" i="6"/>
  <c r="J267" i="6"/>
  <c r="J266" i="6"/>
  <c r="J265" i="6"/>
  <c r="J264" i="6"/>
  <c r="J263" i="6"/>
  <c r="J262" i="6"/>
  <c r="J261" i="6"/>
  <c r="J260" i="6"/>
  <c r="J259" i="6"/>
  <c r="J258" i="6"/>
  <c r="J257" i="6"/>
  <c r="J256" i="6"/>
  <c r="J255" i="6"/>
  <c r="J254" i="6"/>
  <c r="J253" i="6"/>
  <c r="J252" i="6"/>
  <c r="J251" i="6"/>
  <c r="J250" i="6"/>
  <c r="K179" i="6" s="1"/>
  <c r="J249" i="6"/>
  <c r="I248" i="6"/>
  <c r="I247" i="6"/>
  <c r="J247" i="6" s="1"/>
  <c r="I246" i="6"/>
  <c r="J246" i="6" s="1"/>
  <c r="J245" i="6"/>
  <c r="J244" i="6"/>
  <c r="J243" i="6"/>
  <c r="J242" i="6"/>
  <c r="J241" i="6"/>
  <c r="J240" i="6"/>
  <c r="J239" i="6"/>
  <c r="J238" i="6"/>
  <c r="J237" i="6"/>
  <c r="J236" i="6"/>
  <c r="J235" i="6"/>
  <c r="J234" i="6"/>
  <c r="J233" i="6"/>
  <c r="J232" i="6"/>
  <c r="J231" i="6"/>
  <c r="J230" i="6"/>
  <c r="J229" i="6"/>
  <c r="J228" i="6"/>
  <c r="J227" i="6"/>
  <c r="J226" i="6"/>
  <c r="J225" i="6"/>
  <c r="J224" i="6"/>
  <c r="J223" i="6"/>
  <c r="J222" i="6"/>
  <c r="J221" i="6"/>
  <c r="J220" i="6"/>
  <c r="J219" i="6"/>
  <c r="J218" i="6"/>
  <c r="J217" i="6"/>
  <c r="J216" i="6"/>
  <c r="J215" i="6"/>
  <c r="J214" i="6"/>
  <c r="I213" i="6"/>
  <c r="J212" i="6"/>
  <c r="J211" i="6"/>
  <c r="J210" i="6"/>
  <c r="J209" i="6"/>
  <c r="J208" i="6"/>
  <c r="J207" i="6"/>
  <c r="J206" i="6"/>
  <c r="J205" i="6"/>
  <c r="J204" i="6"/>
  <c r="J203" i="6"/>
  <c r="J202" i="6"/>
  <c r="J201" i="6"/>
  <c r="J200" i="6"/>
  <c r="J199" i="6"/>
  <c r="J198" i="6"/>
  <c r="J197" i="6"/>
  <c r="J196" i="6"/>
  <c r="J195" i="6"/>
  <c r="J194" i="6"/>
  <c r="J193" i="6"/>
  <c r="J192" i="6"/>
  <c r="J191" i="6"/>
  <c r="J190" i="6"/>
  <c r="J189" i="6"/>
  <c r="J188" i="6"/>
  <c r="J187" i="6"/>
  <c r="H181" i="6"/>
  <c r="E181" i="6"/>
  <c r="C181" i="6"/>
  <c r="H180" i="6"/>
  <c r="E180" i="6"/>
  <c r="C180" i="6"/>
  <c r="H179" i="6"/>
  <c r="E179" i="6"/>
  <c r="C179" i="6"/>
  <c r="E178" i="6"/>
  <c r="C178" i="6"/>
  <c r="H177" i="6"/>
  <c r="E177" i="6"/>
  <c r="C177" i="6"/>
  <c r="H176" i="6"/>
  <c r="E176" i="6"/>
  <c r="C176" i="6"/>
  <c r="H175" i="6"/>
  <c r="E175" i="6"/>
  <c r="C175" i="6"/>
  <c r="I163" i="6"/>
  <c r="I162" i="6"/>
  <c r="I161" i="6"/>
  <c r="I160" i="6"/>
  <c r="I159" i="6"/>
  <c r="I158" i="6"/>
  <c r="I157" i="6"/>
  <c r="I156" i="6"/>
  <c r="I155" i="6"/>
  <c r="I154" i="6"/>
  <c r="I153" i="6"/>
  <c r="I152" i="6"/>
  <c r="I151" i="6"/>
  <c r="H39" i="6"/>
  <c r="E39" i="6"/>
  <c r="C39" i="6"/>
  <c r="H38" i="6"/>
  <c r="E38" i="6"/>
  <c r="C38" i="6"/>
  <c r="I144" i="6"/>
  <c r="I143" i="6"/>
  <c r="I142" i="6"/>
  <c r="I141" i="6"/>
  <c r="I140" i="6"/>
  <c r="I139" i="6"/>
  <c r="I138" i="6"/>
  <c r="I137" i="6"/>
  <c r="I136" i="6"/>
  <c r="I135" i="6"/>
  <c r="I134" i="6"/>
  <c r="H37" i="6"/>
  <c r="C37" i="6"/>
  <c r="I133" i="6"/>
  <c r="I132" i="6"/>
  <c r="I131" i="6"/>
  <c r="I130" i="6"/>
  <c r="I129" i="6"/>
  <c r="I128" i="6"/>
  <c r="I127" i="6"/>
  <c r="E102" i="6"/>
  <c r="E101" i="6"/>
  <c r="E100" i="6"/>
  <c r="E99" i="6"/>
  <c r="E98" i="6"/>
  <c r="E97" i="6"/>
  <c r="E96" i="6"/>
  <c r="E95" i="6"/>
  <c r="E94" i="6"/>
  <c r="E93" i="6"/>
  <c r="E92" i="6"/>
  <c r="E91" i="6"/>
  <c r="I84" i="6"/>
  <c r="I83" i="6"/>
  <c r="I82" i="6"/>
  <c r="I81" i="6"/>
  <c r="I79" i="6"/>
  <c r="I78" i="6"/>
  <c r="H36" i="6"/>
  <c r="E36" i="6"/>
  <c r="C36" i="6"/>
  <c r="I77" i="6"/>
  <c r="I76" i="6"/>
  <c r="I75" i="6"/>
  <c r="I74" i="6"/>
  <c r="I73" i="6"/>
  <c r="I72" i="6"/>
  <c r="I71" i="6"/>
  <c r="I70" i="6"/>
  <c r="I69" i="6"/>
  <c r="I68" i="6"/>
  <c r="H35" i="6"/>
  <c r="I67" i="6"/>
  <c r="I66" i="6"/>
  <c r="I65" i="6"/>
  <c r="I64" i="6"/>
  <c r="I63" i="6"/>
  <c r="I62" i="6"/>
  <c r="I61" i="6"/>
  <c r="I60" i="6"/>
  <c r="I59" i="6"/>
  <c r="I58" i="6"/>
  <c r="I57" i="6"/>
  <c r="I56" i="6"/>
  <c r="H34" i="6"/>
  <c r="I55" i="6"/>
  <c r="I54" i="6"/>
  <c r="I53" i="6"/>
  <c r="I52" i="6"/>
  <c r="I51" i="6"/>
  <c r="I50" i="6"/>
  <c r="K49" i="6"/>
  <c r="I49" i="6"/>
  <c r="I48" i="6"/>
  <c r="I47" i="6"/>
  <c r="E35" i="6"/>
  <c r="C35" i="6"/>
  <c r="E34" i="6"/>
  <c r="C34" i="6"/>
  <c r="H324" i="1"/>
  <c r="J220" i="1"/>
  <c r="J219" i="4"/>
  <c r="K49" i="1"/>
  <c r="C203" i="4"/>
  <c r="E203" i="4"/>
  <c r="H203" i="4"/>
  <c r="C204" i="4"/>
  <c r="E204" i="4"/>
  <c r="H204" i="4"/>
  <c r="C205" i="4"/>
  <c r="E205" i="4"/>
  <c r="H205" i="4"/>
  <c r="C206" i="4"/>
  <c r="E206" i="4"/>
  <c r="C207" i="4"/>
  <c r="E207" i="4"/>
  <c r="H207" i="4"/>
  <c r="C208" i="4"/>
  <c r="E208" i="4"/>
  <c r="H208" i="4"/>
  <c r="C209" i="4"/>
  <c r="E209" i="4"/>
  <c r="H209" i="4"/>
  <c r="J215" i="4"/>
  <c r="J216" i="4"/>
  <c r="J217" i="4"/>
  <c r="J218" i="4"/>
  <c r="J220" i="4"/>
  <c r="J221" i="4"/>
  <c r="J222" i="4"/>
  <c r="J223" i="4"/>
  <c r="J224" i="4"/>
  <c r="J225" i="4"/>
  <c r="J226" i="4"/>
  <c r="J227" i="4"/>
  <c r="J228" i="4"/>
  <c r="J229" i="4"/>
  <c r="J230" i="4"/>
  <c r="J231" i="4"/>
  <c r="J232" i="4"/>
  <c r="J233" i="4"/>
  <c r="J234" i="4"/>
  <c r="J235" i="4"/>
  <c r="J236" i="4"/>
  <c r="J237" i="4"/>
  <c r="J238" i="4"/>
  <c r="J239" i="4"/>
  <c r="J240" i="4"/>
  <c r="I241"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I274" i="4"/>
  <c r="J274" i="4"/>
  <c r="I275" i="4"/>
  <c r="J275" i="4" s="1"/>
  <c r="I276" i="4"/>
  <c r="J276" i="4"/>
  <c r="J277" i="4"/>
  <c r="J278" i="4"/>
  <c r="K207" i="4" s="1"/>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B175" i="4"/>
  <c r="C39" i="4" s="1"/>
  <c r="E175" i="4"/>
  <c r="E39" i="4" s="1"/>
  <c r="G175" i="4"/>
  <c r="I175" i="4"/>
  <c r="I179" i="4"/>
  <c r="I180" i="4"/>
  <c r="I181" i="4"/>
  <c r="I182" i="4"/>
  <c r="I183" i="4"/>
  <c r="I184" i="4"/>
  <c r="I185" i="4"/>
  <c r="I186" i="4"/>
  <c r="I187" i="4"/>
  <c r="I188" i="4"/>
  <c r="I189" i="4"/>
  <c r="I190" i="4"/>
  <c r="I191" i="4"/>
  <c r="B192" i="4"/>
  <c r="C40" i="4" s="1"/>
  <c r="E192" i="4"/>
  <c r="G192" i="4"/>
  <c r="H40" i="4" s="1"/>
  <c r="K40" i="4" s="1"/>
  <c r="I153" i="4"/>
  <c r="I154" i="4"/>
  <c r="I155" i="4"/>
  <c r="I156" i="4"/>
  <c r="I157" i="4"/>
  <c r="I158" i="4"/>
  <c r="I159" i="4"/>
  <c r="I160" i="4"/>
  <c r="I161" i="4"/>
  <c r="I162" i="4"/>
  <c r="I163" i="4"/>
  <c r="B164" i="4"/>
  <c r="E164" i="4"/>
  <c r="E38" i="4" s="1"/>
  <c r="G164" i="4"/>
  <c r="H38" i="4" s="1"/>
  <c r="I92" i="4"/>
  <c r="I93" i="4"/>
  <c r="I95" i="4"/>
  <c r="I96" i="4"/>
  <c r="N96" i="4"/>
  <c r="I97" i="4"/>
  <c r="I98" i="4"/>
  <c r="E105" i="4"/>
  <c r="E106" i="4"/>
  <c r="E107" i="4"/>
  <c r="E108" i="4"/>
  <c r="E109" i="4"/>
  <c r="E110" i="4"/>
  <c r="E111" i="4"/>
  <c r="E112" i="4"/>
  <c r="E113" i="4"/>
  <c r="E114" i="4"/>
  <c r="E115" i="4"/>
  <c r="E116" i="4"/>
  <c r="I141" i="4"/>
  <c r="I142" i="4"/>
  <c r="I143" i="4"/>
  <c r="I144" i="4"/>
  <c r="I145" i="4"/>
  <c r="I146" i="4"/>
  <c r="I147" i="4"/>
  <c r="B148" i="4"/>
  <c r="C37" i="4" s="1"/>
  <c r="G148" i="4"/>
  <c r="H37" i="4" s="1"/>
  <c r="I77" i="4"/>
  <c r="I78" i="4"/>
  <c r="I79" i="4"/>
  <c r="I80" i="4"/>
  <c r="I81" i="4"/>
  <c r="I82" i="4"/>
  <c r="I83" i="4"/>
  <c r="I84" i="4"/>
  <c r="I85" i="4"/>
  <c r="I86" i="4"/>
  <c r="B87" i="4"/>
  <c r="C36" i="4" s="1"/>
  <c r="E87" i="4"/>
  <c r="E36" i="4" s="1"/>
  <c r="G87" i="4"/>
  <c r="H36" i="4" s="1"/>
  <c r="I60" i="4"/>
  <c r="I61" i="4"/>
  <c r="I62" i="4"/>
  <c r="I63" i="4"/>
  <c r="I64" i="4"/>
  <c r="I65" i="4"/>
  <c r="I66" i="4"/>
  <c r="I67" i="4"/>
  <c r="I68" i="4"/>
  <c r="I69" i="4"/>
  <c r="I70" i="4"/>
  <c r="I71" i="4"/>
  <c r="B72" i="4"/>
  <c r="C35" i="4" s="1"/>
  <c r="E72" i="4"/>
  <c r="E35" i="4" s="1"/>
  <c r="G72" i="4"/>
  <c r="H35" i="4" s="1"/>
  <c r="C38" i="4"/>
  <c r="H39" i="4"/>
  <c r="E40" i="4"/>
  <c r="I46" i="4"/>
  <c r="I47" i="4"/>
  <c r="I48" i="4"/>
  <c r="I49" i="4"/>
  <c r="I50" i="4"/>
  <c r="I51" i="4"/>
  <c r="I52" i="4"/>
  <c r="I53" i="4"/>
  <c r="I54" i="4"/>
  <c r="B55" i="4"/>
  <c r="C34" i="4" s="1"/>
  <c r="E55" i="4"/>
  <c r="E34" i="4" s="1"/>
  <c r="G55" i="4"/>
  <c r="H34" i="4" s="1"/>
  <c r="E204" i="1"/>
  <c r="I164" i="1"/>
  <c r="I163" i="1"/>
  <c r="I162" i="1"/>
  <c r="I161" i="1"/>
  <c r="I160" i="1"/>
  <c r="I159" i="1"/>
  <c r="I158" i="1"/>
  <c r="I157" i="1"/>
  <c r="I156" i="1"/>
  <c r="I155" i="1"/>
  <c r="I154" i="1"/>
  <c r="B193" i="1"/>
  <c r="I192" i="1"/>
  <c r="I191" i="1"/>
  <c r="I190" i="1"/>
  <c r="I189" i="1"/>
  <c r="I188" i="1"/>
  <c r="I187" i="1"/>
  <c r="I186" i="1"/>
  <c r="I185" i="1"/>
  <c r="I184" i="1"/>
  <c r="I183" i="1"/>
  <c r="I182" i="1"/>
  <c r="I181" i="1"/>
  <c r="I180" i="1"/>
  <c r="C124" i="9" l="1"/>
  <c r="L42" i="9"/>
  <c r="E164" i="6"/>
  <c r="E40" i="6" s="1"/>
  <c r="K40" i="6" s="1"/>
  <c r="I164" i="6"/>
  <c r="K39" i="6"/>
  <c r="I295" i="6"/>
  <c r="K36" i="6"/>
  <c r="K175" i="6"/>
  <c r="K177" i="6"/>
  <c r="K34" i="6"/>
  <c r="C182" i="6"/>
  <c r="J213" i="6"/>
  <c r="K38" i="6"/>
  <c r="H178" i="6"/>
  <c r="H182" i="6" s="1"/>
  <c r="K180" i="6"/>
  <c r="E37" i="6"/>
  <c r="K37" i="6" s="1"/>
  <c r="E182" i="6"/>
  <c r="K176" i="6"/>
  <c r="J248" i="6"/>
  <c r="J295" i="6" s="1"/>
  <c r="K181" i="6"/>
  <c r="H41" i="6"/>
  <c r="K35" i="6"/>
  <c r="C41" i="6"/>
  <c r="E41" i="6"/>
  <c r="H206" i="4"/>
  <c r="C210" i="4"/>
  <c r="H210" i="4"/>
  <c r="C41" i="4"/>
  <c r="I87" i="4"/>
  <c r="K209" i="4"/>
  <c r="I192" i="4"/>
  <c r="K204" i="4"/>
  <c r="I164" i="4"/>
  <c r="K208" i="4"/>
  <c r="K35" i="4"/>
  <c r="I72" i="4"/>
  <c r="K206" i="4"/>
  <c r="I148" i="4"/>
  <c r="H41" i="4"/>
  <c r="E148" i="4"/>
  <c r="E37" i="4" s="1"/>
  <c r="K37" i="4" s="1"/>
  <c r="P96" i="4" s="1"/>
  <c r="N37" i="4" s="1"/>
  <c r="K39" i="4"/>
  <c r="K205" i="4"/>
  <c r="K38" i="4"/>
  <c r="E210" i="4"/>
  <c r="I55" i="4"/>
  <c r="K203" i="4"/>
  <c r="K36" i="4"/>
  <c r="K34" i="4"/>
  <c r="G149" i="1"/>
  <c r="B149" i="1"/>
  <c r="I147" i="1"/>
  <c r="I146" i="1"/>
  <c r="I145" i="1"/>
  <c r="H210" i="1"/>
  <c r="E210" i="1"/>
  <c r="E207" i="1"/>
  <c r="H205" i="1"/>
  <c r="E205" i="1"/>
  <c r="J232" i="1"/>
  <c r="I277" i="1"/>
  <c r="J277" i="1" s="1"/>
  <c r="I276" i="1"/>
  <c r="J276" i="1" s="1"/>
  <c r="I275" i="1"/>
  <c r="J275" i="1" s="1"/>
  <c r="J278" i="1"/>
  <c r="K178" i="6" l="1"/>
  <c r="K182" i="6" s="1"/>
  <c r="K41" i="6"/>
  <c r="P182" i="6" s="1"/>
  <c r="O210" i="4"/>
  <c r="E41" i="4"/>
  <c r="O37" i="4" s="1"/>
  <c r="K41" i="4"/>
  <c r="P210" i="4" s="1"/>
  <c r="Q210" i="4" s="1"/>
  <c r="R210" i="4" s="1"/>
  <c r="K210" i="4"/>
  <c r="J323" i="1"/>
  <c r="I143" i="1" l="1"/>
  <c r="I142" i="1"/>
  <c r="D16" i="16" s="1" a="1"/>
  <c r="D16" i="16" s="1"/>
  <c r="I99" i="1"/>
  <c r="I98" i="1"/>
  <c r="I87" i="1"/>
  <c r="D17" i="16" s="1" a="1"/>
  <c r="D17" i="16" s="1"/>
  <c r="I86" i="1"/>
  <c r="I85" i="1"/>
  <c r="I84" i="1"/>
  <c r="I83" i="1"/>
  <c r="I82" i="1"/>
  <c r="I81" i="1"/>
  <c r="I80" i="1"/>
  <c r="I79" i="1"/>
  <c r="I78" i="1"/>
  <c r="G88" i="1"/>
  <c r="B88" i="1"/>
  <c r="D15" i="16" l="1"/>
  <c r="B73" i="1"/>
  <c r="I55" i="1"/>
  <c r="I54" i="1" l="1"/>
  <c r="I53" i="1"/>
  <c r="I52" i="1"/>
  <c r="I51" i="1"/>
  <c r="I50" i="1"/>
  <c r="I49" i="1"/>
  <c r="I48" i="1"/>
  <c r="I47" i="1"/>
  <c r="I96" i="1"/>
  <c r="I94" i="1"/>
  <c r="I93" i="1"/>
  <c r="I61" i="1"/>
  <c r="I62" i="1"/>
  <c r="I63" i="1"/>
  <c r="I64" i="1"/>
  <c r="I65" i="1"/>
  <c r="I66" i="1"/>
  <c r="I67" i="1"/>
  <c r="I68" i="1"/>
  <c r="G73" i="1"/>
  <c r="I69" i="1"/>
  <c r="I70" i="1"/>
  <c r="I71" i="1"/>
  <c r="I72" i="1"/>
  <c r="E73" i="1"/>
  <c r="I148" i="1"/>
  <c r="I144" i="1"/>
  <c r="G193" i="1"/>
  <c r="E117" i="1"/>
  <c r="E116" i="1"/>
  <c r="E115" i="1"/>
  <c r="E114" i="1"/>
  <c r="E113" i="1"/>
  <c r="E112" i="1"/>
  <c r="E111" i="1"/>
  <c r="E110" i="1"/>
  <c r="E109" i="1"/>
  <c r="E108" i="1"/>
  <c r="E107" i="1"/>
  <c r="E106" i="1"/>
  <c r="B56" i="1"/>
  <c r="E56" i="1"/>
  <c r="G56"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294" i="1"/>
  <c r="J295" i="1"/>
  <c r="J296" i="1"/>
  <c r="J297" i="1"/>
  <c r="H209" i="1"/>
  <c r="E209" i="1"/>
  <c r="J284" i="1"/>
  <c r="J285" i="1"/>
  <c r="J286" i="1"/>
  <c r="J287" i="1"/>
  <c r="J288" i="1"/>
  <c r="H208" i="1"/>
  <c r="E208" i="1"/>
  <c r="J280" i="1"/>
  <c r="J281" i="1"/>
  <c r="J282" i="1"/>
  <c r="J283" i="1"/>
  <c r="J289" i="1"/>
  <c r="J290" i="1"/>
  <c r="J291" i="1"/>
  <c r="J292" i="1"/>
  <c r="J293" i="1"/>
  <c r="J279" i="1"/>
  <c r="K208" i="1" s="1"/>
  <c r="C210" i="1"/>
  <c r="C209" i="1"/>
  <c r="C208" i="1"/>
  <c r="I242" i="1"/>
  <c r="J259" i="1"/>
  <c r="J260" i="1"/>
  <c r="J261" i="1"/>
  <c r="J262" i="1"/>
  <c r="J263" i="1"/>
  <c r="J264" i="1"/>
  <c r="J265" i="1"/>
  <c r="J266" i="1"/>
  <c r="J267" i="1"/>
  <c r="J268" i="1"/>
  <c r="J269" i="1"/>
  <c r="J270" i="1"/>
  <c r="J271" i="1"/>
  <c r="J272" i="1"/>
  <c r="J273" i="1"/>
  <c r="J274" i="1"/>
  <c r="J244" i="1"/>
  <c r="J245" i="1"/>
  <c r="J251" i="1"/>
  <c r="J252" i="1"/>
  <c r="J254" i="1"/>
  <c r="C207" i="1"/>
  <c r="J236" i="1"/>
  <c r="J239" i="1"/>
  <c r="J240" i="1"/>
  <c r="J241" i="1"/>
  <c r="J243" i="1"/>
  <c r="J246" i="1"/>
  <c r="J247" i="1"/>
  <c r="J248" i="1"/>
  <c r="J249" i="1"/>
  <c r="J250" i="1"/>
  <c r="J253" i="1"/>
  <c r="J255" i="1"/>
  <c r="J256" i="1"/>
  <c r="J257" i="1"/>
  <c r="J258" i="1"/>
  <c r="H206" i="1"/>
  <c r="C206" i="1"/>
  <c r="C204" i="1"/>
  <c r="C205" i="1"/>
  <c r="J229" i="1"/>
  <c r="J230" i="1"/>
  <c r="J231" i="1"/>
  <c r="J233" i="1"/>
  <c r="J234" i="1"/>
  <c r="J235" i="1"/>
  <c r="J237" i="1"/>
  <c r="J238" i="1"/>
  <c r="H204" i="1"/>
  <c r="J217" i="1"/>
  <c r="J218" i="1"/>
  <c r="J219" i="1"/>
  <c r="J221" i="1"/>
  <c r="J222" i="1"/>
  <c r="J223" i="1"/>
  <c r="J224" i="1"/>
  <c r="J225" i="1"/>
  <c r="J226" i="1"/>
  <c r="J227" i="1"/>
  <c r="J228" i="1"/>
  <c r="J216" i="1"/>
  <c r="H207" i="1" l="1"/>
  <c r="H211" i="1" s="1"/>
  <c r="I324" i="1"/>
  <c r="E149" i="1"/>
  <c r="K205" i="1"/>
  <c r="K210" i="1"/>
  <c r="I73" i="1"/>
  <c r="I56" i="1"/>
  <c r="K209" i="1"/>
  <c r="J242" i="1"/>
  <c r="K207" i="1" s="1"/>
  <c r="E206" i="1"/>
  <c r="K206" i="1"/>
  <c r="C211" i="1"/>
  <c r="C5" i="3" s="1" a="1"/>
  <c r="C5" i="3" s="1"/>
  <c r="K204" i="1"/>
  <c r="J324" i="1" l="1"/>
  <c r="E211" i="1"/>
  <c r="K211" i="1"/>
  <c r="E5" i="3" l="1" a="1"/>
  <c r="E5" i="3" s="1"/>
  <c r="O5" i="3" a="1"/>
  <c r="O5" i="3" s="1"/>
  <c r="I176" i="1"/>
  <c r="G176" i="1"/>
  <c r="E176" i="1"/>
  <c r="B176" i="1"/>
  <c r="H40" i="1" l="1"/>
  <c r="C40" i="1"/>
  <c r="H36" i="1"/>
  <c r="C36" i="1"/>
  <c r="H35" i="1"/>
  <c r="E35" i="1"/>
  <c r="C35" i="1"/>
  <c r="K35" i="1" l="1"/>
  <c r="E34" i="1" l="1"/>
  <c r="C34" i="1"/>
  <c r="C37" i="1"/>
  <c r="H37" i="1"/>
  <c r="G165" i="1"/>
  <c r="I165" i="1"/>
  <c r="E165" i="1"/>
  <c r="B165" i="1"/>
  <c r="C38" i="1" l="1"/>
  <c r="E38" i="1"/>
  <c r="H38" i="1"/>
  <c r="H34" i="1"/>
  <c r="K38" i="1" l="1"/>
  <c r="K34" i="1"/>
  <c r="C39" i="1" l="1"/>
  <c r="C41" i="1" l="1"/>
  <c r="C4" i="3" a="1"/>
  <c r="D6" i="3" s="1"/>
  <c r="E39" i="1"/>
  <c r="C4" i="3" l="1"/>
  <c r="C6" i="3" s="1"/>
  <c r="H39" i="1"/>
  <c r="H41" i="1" s="1"/>
  <c r="L4" i="3" l="1" a="1"/>
  <c r="L4" i="3" s="1"/>
  <c r="K39" i="1"/>
  <c r="E37" i="1" l="1"/>
  <c r="I97" i="1"/>
  <c r="I149" i="1" s="1"/>
  <c r="K37" i="1" l="1"/>
  <c r="E88" i="1"/>
  <c r="E36" i="1" s="1"/>
  <c r="I88" i="1"/>
  <c r="K36" i="1" l="1"/>
  <c r="E193" i="1"/>
  <c r="E40" i="1" s="1"/>
  <c r="E41" i="1" s="1"/>
  <c r="I193" i="1"/>
  <c r="K40" i="1" l="1"/>
  <c r="K41" i="1" s="1"/>
  <c r="I4" i="3" a="1"/>
  <c r="I4" i="3" s="1"/>
  <c r="O4" i="3" l="1" a="1"/>
  <c r="O4" i="3" s="1"/>
  <c r="O6" i="3" s="1"/>
  <c r="E4" i="3" a="1"/>
  <c r="E4" i="3" s="1"/>
  <c r="E6" i="3" s="1"/>
  <c r="P211" i="1"/>
  <c r="Q211" i="1" s="1"/>
  <c r="R21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<sst xmlns="http://schemas.openxmlformats.org/spreadsheetml/2006/main" count="6459" uniqueCount="873">
  <si>
    <t>PACTO TERRITORIAL CAUCA
"POR LA TRANSFORMACIÓN TERRITORIAL Y CONSOLIDACIÓN DE LA PAZ TOTAL"
Fecha de aprobación: 08/10/2025</t>
  </si>
  <si>
    <t xml:space="preserve">        1.  OBJETIVO                                                                                              </t>
  </si>
  <si>
    <t>Articular entre la Nación, el Departamento del Cauca, y los municipios signatarios del Pacto, las políticas, planes y programas orientados a generar condiciones para la transformación territorial y la consolidación de La Paz, mediante la priorización e impulso de inversiones de alto impacto para el desarrollo subregional, local, y el cierre de brechas territoriales en: vivienda digna, agua potable y saneamiento básico; infraestructura de transporte; salud; educación integral; transición energética; paz y reconciliación; desarrollo rural y transformación productiva.</t>
  </si>
  <si>
    <r>
      <rPr>
        <b/>
        <sz val="14"/>
        <color rgb="FF000000"/>
        <rFont val="Verdana"/>
        <family val="2"/>
      </rPr>
      <t xml:space="preserve">        2.  INFORMACIÓN GENERAL                                                                                              </t>
    </r>
  </si>
  <si>
    <t>Fecha de suscripción</t>
  </si>
  <si>
    <t>11 de septiembre de 2025</t>
  </si>
  <si>
    <t>Plazo de ejecución</t>
  </si>
  <si>
    <t xml:space="preserve">10 años </t>
  </si>
  <si>
    <t>Suscribientes del Pacto Territorial</t>
  </si>
  <si>
    <t>Departamento Nacional de Planeación; la Gobernación del Departamento del Cauca y las Alcaldías de los municipios de Popayán, Almaguer, Argelia, Balboa, Bolívar, Buenos Aires, Cajibío, Caldono, Caloto, Corinto, El Tambo, Florencia, Guachené, Guapi, Inzá, Jambaló, Jamundí, La Sierra, La Vega, López de Micay, Mercaderes, Miranda, Morales, Padilla, Páez, Patía, Piamonte, Piendamó, Puerto Tejada, Puracé, Rosas, San Sebastián, Santander de Quilichao, Santa Rosa, Silvia, Sotará, Suárez, Sucre, Timbío, Timbiquí, Toribío, Totoró y Villa Rica.</t>
  </si>
  <si>
    <t xml:space="preserve">Otro sí (cuando aplique) con su fecha de suscripción </t>
  </si>
  <si>
    <t>N/A</t>
  </si>
  <si>
    <t xml:space="preserve">        3.  EJES O LÍNEAS ESTRATÉGICAS                                                                        </t>
  </si>
  <si>
    <t xml:space="preserve">
1. Vivienda Digna y Agua Potable y Saneamiento Bàsico 
2. Educación Integral
3. Paz y Reconciliación
4. Desarrollo Rural y Transformación Productiva
5. Salud
6. Transición Energética
7. Infraestructura de Transporte
</t>
  </si>
  <si>
    <r>
      <rPr>
        <b/>
        <sz val="14"/>
        <color rgb="FF000000"/>
        <rFont val="Verdana"/>
        <family val="2"/>
      </rPr>
      <t xml:space="preserve">        4.   INICIATIVAS DEL PLAN ESTRATÉGICO DE INVERSIONES.                                            </t>
    </r>
  </si>
  <si>
    <t>A continuación, se presentan las iniciativas estratégicas que fueron priorizadas por ejes o líneas estratégicas con sus valores indicativos para ser implementadas durante la vigencia del Pacto Territorial, y que cuentan con la identificación de las diferentes fuentes indicativas de financiación o aportes.</t>
  </si>
  <si>
    <t>Eje o Línea Estratégica</t>
  </si>
  <si>
    <t>Nº Iniciativas</t>
  </si>
  <si>
    <t>Aporte Nación*</t>
  </si>
  <si>
    <t>Aporte Territorio*</t>
  </si>
  <si>
    <t>Inversión Total Indicativa</t>
  </si>
  <si>
    <t xml:space="preserve">1.  Vivienda Digna y Agua Potable y Saneamiento Básico </t>
  </si>
  <si>
    <t xml:space="preserve">2. Educación Integral </t>
  </si>
  <si>
    <t xml:space="preserve">3. Paz y Reconciliación </t>
  </si>
  <si>
    <t xml:space="preserve">4. Desarrollo Rural y Transformación Productiva </t>
  </si>
  <si>
    <t>5. Salud</t>
  </si>
  <si>
    <t>6. Transición Energética</t>
  </si>
  <si>
    <t xml:space="preserve">7. Infraestructura de Transporte </t>
  </si>
  <si>
    <t>Total  Plan  Estratégico   de Inversiones</t>
  </si>
  <si>
    <t xml:space="preserve"> *Aporte Nación / Aporte Territorio corresponde con lo estipulado en la Cláusula Octava de la Minuta del Pacto</t>
  </si>
  <si>
    <t>A continuación, se relacionan las iniciativas por cada uno de los sectores con sus valores indicativos y aporte identificados por ejes o líneas estratégicas:</t>
  </si>
  <si>
    <t xml:space="preserve"> Línea Estratégica 1. Vivienda Digna y Agua Potable y Saneamiento Básico </t>
  </si>
  <si>
    <t>Sector</t>
  </si>
  <si>
    <t>Nombre de la Iniciativa</t>
  </si>
  <si>
    <t>Aporte Nación</t>
  </si>
  <si>
    <t>Aporte Territorio</t>
  </si>
  <si>
    <t>Inversión Total</t>
  </si>
  <si>
    <t>Entidad Responsable*</t>
  </si>
  <si>
    <t>Observaciones</t>
  </si>
  <si>
    <t>Revisión</t>
  </si>
  <si>
    <t>Vivienda, Ciudad y Territorio</t>
  </si>
  <si>
    <t xml:space="preserve">Conexiones- 872 conexiones intradomiciliarias para el municipio de Puerto Tejada </t>
  </si>
  <si>
    <t>Ministerio de Vivienda, Ciudad y Territorio</t>
  </si>
  <si>
    <t xml:space="preserve">Construcción unidades sanitarias con saneamiento básico para vivienda rural dispersa en el municipio de López de Micay </t>
  </si>
  <si>
    <t xml:space="preserve">Construcción Etapa II línea de conducción Río Palace y planta de tratamiento de agua potable Palace, municipio de Popayán </t>
  </si>
  <si>
    <t xml:space="preserve">Mejoramiento de 320 viviendas en El Tambo, López de Micay y Timbiquí </t>
  </si>
  <si>
    <r>
      <t>Mejoramiento de vivienda urbanos y rurales (2.228 urbanos y 2.101 rurales)</t>
    </r>
    <r>
      <rPr>
        <sz val="11"/>
        <color rgb="FFFF0000"/>
        <rFont val="Verdana"/>
        <family val="2"/>
      </rPr>
      <t xml:space="preserve"> </t>
    </r>
    <r>
      <rPr>
        <sz val="11"/>
        <rFont val="Verdana"/>
        <family val="2"/>
      </rPr>
      <t xml:space="preserve">para el Departamento del Cauca – varios municipios. </t>
    </r>
  </si>
  <si>
    <r>
      <t>Ministerio de Vivienda, Ciudad y Territorio /</t>
    </r>
    <r>
      <rPr>
        <sz val="11"/>
        <color rgb="FFFF0000"/>
        <rFont val="Verdana"/>
        <family val="2"/>
      </rPr>
      <t>Municipios</t>
    </r>
    <r>
      <rPr>
        <sz val="11"/>
        <color theme="1"/>
        <rFont val="Verdana"/>
        <family val="2"/>
      </rPr>
      <t xml:space="preserve"> Cauca</t>
    </r>
  </si>
  <si>
    <t>Igualdad y Equidad</t>
  </si>
  <si>
    <t>Estudios y diseños plan maestro de saneamiento Guapi</t>
  </si>
  <si>
    <t>Fondo Todos Somos PAZcífico</t>
  </si>
  <si>
    <t>Acueducto de Timbiquí</t>
  </si>
  <si>
    <t>Acueducto Guapi etapa I captación y redes</t>
  </si>
  <si>
    <t>Consultoría para cierre del botadero a cielo abierto el Olímpico</t>
  </si>
  <si>
    <t>Total</t>
  </si>
  <si>
    <t xml:space="preserve">*Se entiende por entidad Responsable la encargada de la fuente de financiación. </t>
  </si>
  <si>
    <t xml:space="preserve">Línea estratégica 2. Educación Integral </t>
  </si>
  <si>
    <t>Educación</t>
  </si>
  <si>
    <t>Universidad en Guapi (Estudios y diseños)</t>
  </si>
  <si>
    <t>Ministerio de Educación Nacional</t>
  </si>
  <si>
    <t>Estudios y diseños Universidad del Macizo</t>
  </si>
  <si>
    <t>Programa de Tránsito Inmediato a la Educación Superior (PTIES) en la Institución Educativa Técnica Miguel Zapata</t>
  </si>
  <si>
    <r>
      <rPr>
        <sz val="11"/>
        <color theme="1"/>
        <rFont val="Verdana"/>
        <family val="2"/>
      </rPr>
      <t>Culminación de obra I</t>
    </r>
    <r>
      <rPr>
        <sz val="11"/>
        <rFont val="Verdana"/>
        <family val="2"/>
      </rPr>
      <t>nfraestructura física sede norte de la universidad del Cauca en Santander de Quilichao</t>
    </r>
  </si>
  <si>
    <t>Implementación Colegio Universidad en Guapi por UNICAUCA , adecuaciones de las IE La Normal y la IE San José</t>
  </si>
  <si>
    <r>
      <t>Estudios, Diseño</t>
    </r>
    <r>
      <rPr>
        <sz val="11"/>
        <color theme="1"/>
        <rFont val="Verdana"/>
        <family val="2"/>
      </rPr>
      <t>s y Construcción</t>
    </r>
    <r>
      <rPr>
        <sz val="11"/>
        <rFont val="Verdana"/>
        <family val="2"/>
      </rPr>
      <t xml:space="preserve"> Para La Ampliación E Implementación De Infraestructura Física Universitaria  Proyectada En El Predio Belalcázar</t>
    </r>
  </si>
  <si>
    <t>Proyecto de infraestructura para el Nodo Suárez de la Universidad del Valle</t>
  </si>
  <si>
    <t>Estudios, Diseños y Construcción Para La Ampliación E Implementación De Infraestructura Física Universitaria  Proyectada En La Sede Norte U Cauca S. Quilichao</t>
  </si>
  <si>
    <t>Instalación de ambientes modulares  en predio de la Normal Superior. Institución de Educación Superior del Cauca.</t>
  </si>
  <si>
    <t>Prevención y atención a la desnutrición a través de la adquisición de 9,7 toneladas de harina de chontaduro a la Asociación de Productores de Cacao y Chontaduro del Tambo (APACH)</t>
  </si>
  <si>
    <t>ICBF - Instituto Colombiano de Binestar Familiar</t>
  </si>
  <si>
    <t>Tecnologías de la Información y las Comunicaciones</t>
  </si>
  <si>
    <t>Implementación de zonas digitales de acceso público gratuito en Piendamó</t>
  </si>
  <si>
    <t xml:space="preserve">Agencia de Renovación del Territorio </t>
  </si>
  <si>
    <t>Convocatoria de Mejoramiento de Infraestructura eductiva 2021</t>
  </si>
  <si>
    <t>Departamento Nacional de Planeación (FRPT) / Municipio de Jamundí</t>
  </si>
  <si>
    <t xml:space="preserve">Línea estratégica 3.  Paz y Reconciliación </t>
  </si>
  <si>
    <t xml:space="preserve">Presidencia </t>
  </si>
  <si>
    <t>Programa de sustitución de economías ilegalizadas en el departamento del cauca- RENACEMOS</t>
  </si>
  <si>
    <t>Unidad de Sustitución de Cultivos Ilícitos - Fondo Programas Especiales para la Paz (Fondo Paz)</t>
  </si>
  <si>
    <t>Interior</t>
  </si>
  <si>
    <t>Construcción de Alcaldía de Argelia</t>
  </si>
  <si>
    <t>Ministerio del Interior</t>
  </si>
  <si>
    <t>Construcción de Alcaldía de Guapi</t>
  </si>
  <si>
    <t>Cultura</t>
  </si>
  <si>
    <t xml:space="preserve">Construcción casa de saberes municipio de Guachené Cauca. </t>
  </si>
  <si>
    <t>Ministerio de Cultura, las Artes y los Saberes</t>
  </si>
  <si>
    <t>Presidencia</t>
  </si>
  <si>
    <t>Trece incentivos para la paz territorial . Fortalecer organizaciones comunales, étnicas, sociales, productivas, comunitarias, de jóvenes y de mujeres, entre otras, que estén legalmente constituidas, mediante una estrategia de incentivos para la implementación de proyectos de ejecución comunitaria.</t>
  </si>
  <si>
    <t>Fondo de Programas Especiales para la Paz</t>
  </si>
  <si>
    <t>ART</t>
  </si>
  <si>
    <t>Complementación de estudios y diseños y la adecuación y mejoramiento del centro de desarrollo infantil - CDI en granito de oro</t>
  </si>
  <si>
    <t>Adecuación y dotación de la Casa de la Cultura de Guapi</t>
  </si>
  <si>
    <t>Construcción casa de saberes municipio de Villa Rica, Cauca</t>
  </si>
  <si>
    <t xml:space="preserve">Zonas Comunitarias para la Paz (soluciones de Internet comunitario WiFi a escuelas rurales oficiales que carecen de conectividad, en municipios cobijados por los Programas de Desarrollo con Enfoque Territorial – PDET) </t>
  </si>
  <si>
    <t xml:space="preserve">Ministerio de Tecnologías de la Información y las Comunicaciones </t>
  </si>
  <si>
    <t xml:space="preserve">Estrategia de tránsito a economías lícitas </t>
  </si>
  <si>
    <t>Agencia de Renovación del Territorio  / Dirección de Sustitución de Cultivos de Uso Ilícito</t>
  </si>
  <si>
    <t xml:space="preserve">Línea estratégica 4. Desarrollo Rural y Transformación Productiva </t>
  </si>
  <si>
    <t>Agricultura y Desarrollo Rural</t>
  </si>
  <si>
    <t>Proyecto Integrador de la Cadena de Coco: Programa Integral para el fortalecimiento de la cadena del coco (Coco+Pacífico, departamentos Cauca y Nariño) Fortalecer los cultivos de coco en la costa pacífica nariñense, mediante el trampeo para control del picudo, erradicación de cultivos y resiembra, estudio de mercado y acompañamiento técnico.</t>
  </si>
  <si>
    <t>Agencia de Renovación del Territorio / Comunidades (Beneficiarios)</t>
  </si>
  <si>
    <t>Modernización de 1 distrito de riego de pequeña escala del municipio de Balboa  en el Departamento de Cauca</t>
  </si>
  <si>
    <t>Agencia de Desarrollo Rural -  Fondo Nacional de Adecuación de Tierras</t>
  </si>
  <si>
    <t>Comercio, Industria y Turismo</t>
  </si>
  <si>
    <t xml:space="preserve">Fomento del sistema económico propio e intercultural que promueve la conservación cultural, la sostenibilidad productiva y el fortalecimiento de los espacios de vida y el buen vivir de las familias indígenas del CRIC desde el turismo indígena. </t>
  </si>
  <si>
    <t>FONTUR</t>
  </si>
  <si>
    <t>Transformación ecológica y productiva de zonas degradadas por cultivos de uso ilícito en áreas de especial importancia ambiental en los departamentos de Nariño, Cauca y Chocó (Sistemas agroforestales de cacao).</t>
  </si>
  <si>
    <t>Fortalecimiento de las capacidades productivas de café, mora, ganadería de leche y gallinas ponedoras de acuerdo con los usos y costumbres del pueblo Nasa en el municipio de Páez.</t>
  </si>
  <si>
    <t>Respuesta orefeo  20256631171322 ADR (Lau 21 enero 2026), lo financia ADR</t>
  </si>
  <si>
    <t xml:space="preserve">Fortalecimiento de las actividades económicas propias de las comunidades indígenas del oriente caucano de las familias pertenecientes a la Asociación De Autoridades Indígenas Del Oriente Caucano Totoguampa en los municipios de Silvia, Totoró, Piendamó y Morales </t>
  </si>
  <si>
    <t>Agencia de Desarrollo Rural / Comunidades (Beneficiarios)</t>
  </si>
  <si>
    <t>Impulsar la productividad y competitividad del grano de café, mediante la producción primaria y el beneficio como una apuesta al mejoramiento de la calidad del grano, atendiendo la integralidad técnica, organizacional, ambiental y comercial de los caficultores de la ANUC en el departamento de Cauca</t>
  </si>
  <si>
    <t>Agencia de Desarrollo Rural</t>
  </si>
  <si>
    <t>Inclusión Social y Reconciliación</t>
  </si>
  <si>
    <t>Plaza De Mercado de Puerto Tejada</t>
  </si>
  <si>
    <t>Departamento Administrativo de Prosperidad Social</t>
  </si>
  <si>
    <t>Centros de Reindustrialización - ZASCAS</t>
  </si>
  <si>
    <t>Ministerio de Comercio, Industria y Turismo</t>
  </si>
  <si>
    <r>
      <t xml:space="preserve">Oficio 20266630073442 4 Febrero MCIT: Entidades Aportantes Ministerio de Comercio, Industria y
Turismo / Cámara De Comercio De Cauca  - </t>
    </r>
    <r>
      <rPr>
        <b/>
        <sz val="11"/>
        <color rgb="FF000000"/>
        <rFont val=" verdana"/>
      </rPr>
      <t>Otro Privado</t>
    </r>
    <r>
      <rPr>
        <sz val="11"/>
        <color rgb="FF000000"/>
        <rFont val=" verdana"/>
      </rPr>
      <t xml:space="preserve"> (Ajustar PEI)</t>
    </r>
  </si>
  <si>
    <t>Empretur - Litoral Pacífico</t>
  </si>
  <si>
    <t>Ministerio de Comercio, Industria y Turismo - FONTUR</t>
  </si>
  <si>
    <t>Estudios, diseños complementarios y construccion de obras de infraestructura turística para el PNN - Gorgona</t>
  </si>
  <si>
    <t>Plaza De Mercado Argelia</t>
  </si>
  <si>
    <t>Información Estadística</t>
  </si>
  <si>
    <t>Actualización catastral Almaguer</t>
  </si>
  <si>
    <t>IGAC - Instituto Geográfico Agustín Codazzi</t>
  </si>
  <si>
    <t>Actualización catastral El Tambo</t>
  </si>
  <si>
    <t>Actualización catastral Mercaderes</t>
  </si>
  <si>
    <t>Actualización catastral Inzá</t>
  </si>
  <si>
    <t>Actualización catastral Piamonte</t>
  </si>
  <si>
    <t>Actualización catastral Cajibío</t>
  </si>
  <si>
    <t>Actualización catastral Patía</t>
  </si>
  <si>
    <t>Actualización catastral Argelia</t>
  </si>
  <si>
    <t>Actualización catastral Sucre</t>
  </si>
  <si>
    <t>Actualización catastral Florencia</t>
  </si>
  <si>
    <t>Actualización catastral Miranda</t>
  </si>
  <si>
    <t>Actualización catastral Guachené</t>
  </si>
  <si>
    <t>Actualización catastral Padilla</t>
  </si>
  <si>
    <t>Construcción del Centro Tematico Chicao en el municipio de Santander de Quilichao, Departamento del Cauca</t>
  </si>
  <si>
    <t>Servicio de asistencia técnica para proyectos TIC</t>
  </si>
  <si>
    <t>Ministerio de Tecnologías de la Información y las Comunicaciones</t>
  </si>
  <si>
    <t>Construcción y adecuación de la plazoleta regional de la Paz como escenario de promoción intercultural, turístico y de emprendimiento en el municipio de Miranda Cauca.</t>
  </si>
  <si>
    <t>Plaza De Mercado de El Tambo</t>
  </si>
  <si>
    <t>Punto de Abastecimiento Solidario en Argelia</t>
  </si>
  <si>
    <t>Punto de Abastecimiento Solidario en Balboa</t>
  </si>
  <si>
    <t>Punto de Abastecimiento Solidario en Cajibío</t>
  </si>
  <si>
    <t>Punto de Abastecimiento Solidario en Caldono</t>
  </si>
  <si>
    <t xml:space="preserve">Punto de Abastecimiento Solidario en Caloto  </t>
  </si>
  <si>
    <t>Punto de Abastecimiento Solidario en Corinto</t>
  </si>
  <si>
    <t>Punto de Abastecimiento Solidario en El Tambo</t>
  </si>
  <si>
    <t>Punto de Abastecimiento Solidario en Guapi</t>
  </si>
  <si>
    <t>Punto de Abastecimiento Solidario en Jámbalo</t>
  </si>
  <si>
    <t>Punto de Abastecimiento Solidario en Mercaderes</t>
  </si>
  <si>
    <t>Punto de Abastecimiento Solidario en Miranda</t>
  </si>
  <si>
    <t>Punto de Abastecimiento Solidario en Morales</t>
  </si>
  <si>
    <t>Punto de Abastecimiento Solidario en Patía</t>
  </si>
  <si>
    <t>Punto de Abastecimiento Solidario en Popayán</t>
  </si>
  <si>
    <t>Punto de Abastecimiento Solidario en Santander de Quilichao</t>
  </si>
  <si>
    <t xml:space="preserve">Punto de Abastecimiento Solidario en Timbiquí </t>
  </si>
  <si>
    <t>Punto de Abastecimiento Solidario en Toribio</t>
  </si>
  <si>
    <t>Malecón Sobre El Rio Suárez</t>
  </si>
  <si>
    <t>Construcción Plaza de Mercado de López de Micay Cauca</t>
  </si>
  <si>
    <t>Línea de crédito de agroindustria para empresas con códigos de actividades económicas específicas del sector económico agroindustrial / municipios del Cañón del Micay.</t>
  </si>
  <si>
    <t>Implementación de sistemas agroforestales sostenibles con componentes de asistencia técnica, transformación industrial y procesos de comercialización</t>
  </si>
  <si>
    <t>Ministerio de Agricultura y Desarrollo Rural - FRISCO</t>
  </si>
  <si>
    <t>Modernización de 2 distrito de riego de pequeña escala del municipio de Totoró y Mercaderes en el Departamento de Cauca</t>
  </si>
  <si>
    <t>Centros digitales para conectividad</t>
  </si>
  <si>
    <t>Fortalecimiento de las capacidades productivas, organizacionales y comerciales de los productores de café, cítricos y cacao; en comunidades campesinas, afro e indígenas ubicados en los municipios de Miranda, Padilla, Puerto Tejada, Corinto, Caloto, Guachené, Villa Rica, Santander de Quilichao, Buenos Aires, Suarez y Caldono, en el Norte del Departamento del Cauca- BP 3694</t>
  </si>
  <si>
    <t>Revisar aportes territorio e incorporar en responsable</t>
  </si>
  <si>
    <t>Fortalecimiento de las capacidades productivas a través de bancos de maquinaria para los resguardos Huellas y Páez de Corinto en los predios de Liberación Emperatriz y García Arriba en los municipios de Caloto y Corinto en el marco de la Reforma Rural Integral</t>
  </si>
  <si>
    <t>Fortalecimiento a la capacidad productiva agroindustrial de la empresa procesadora y comercializadora de café tostado y molido “Nasa Café” orientada a mejorar la economía en el Territorio Indígena de la Parcialidad de Huellas Caloto - Norte del Cauca, con el fortalecimiento a caficultores, construcción y dotación de infraestructura y comercialización</t>
  </si>
  <si>
    <t>Fortalecimiento de la Caficultura sostenible en 33 municipios del departamento del Cauca: Un enfoque integral para la productividad, calidad y comercialización.</t>
  </si>
  <si>
    <t>Departamento Nacional de Planeaci{on (FRPT) / Gobernación del Cauca</t>
  </si>
  <si>
    <t xml:space="preserve">Ajustar valor comprometido vs CE: Total$33.994.265.656 FRPT$25.000, Gobernanción $4.931.545.656 y Especie-Beneficiarios$4.062.720.000 </t>
  </si>
  <si>
    <t xml:space="preserve">Línea estratégica 5. Salud </t>
  </si>
  <si>
    <t xml:space="preserve">Salud y Protección Social </t>
  </si>
  <si>
    <t>Hospital del segundo nivel del Patía​</t>
  </si>
  <si>
    <t>Ministerio de Salud y Protecciòn Social /Gobernación</t>
  </si>
  <si>
    <t>Mesa Gobernación 16Dic: Valor total $42.000 millones, $5.000 millones de la Gobernación. Ejecuta Gobernación EYD actualmente a través de secretaría de Salud de la Gobernación. Se estimaban finalizar en  diciembre de 2025, sin embargo, ha presentado dificultades. Solicitar a secretaria de Salud, convenio, avance, fuente y completitud de información - Dra Carolina Camargo Carolina.camargo@cauca.gov.co</t>
  </si>
  <si>
    <t>Remodelación del Hospital de Guapi</t>
  </si>
  <si>
    <t xml:space="preserve">Ministerio de Salud y Protecciòn Social </t>
  </si>
  <si>
    <r>
      <t xml:space="preserve">Mesa Gobernación 16Dic: Valor total $36.895.891.663 el </t>
    </r>
    <r>
      <rPr>
        <sz val="11"/>
        <color rgb="FFFF0000"/>
        <rFont val=" verdana"/>
      </rPr>
      <t>100% de aportes de la Gobernación</t>
    </r>
    <r>
      <rPr>
        <b/>
        <sz val="11"/>
        <color rgb="FF000000"/>
        <rFont val=" verdana"/>
      </rPr>
      <t xml:space="preserve"> </t>
    </r>
    <r>
      <rPr>
        <sz val="11"/>
        <color rgb="FF000000"/>
        <rFont val=" verdana"/>
      </rPr>
      <t>de Cauca fuente SGR-Gobernación. En ejecución estuvo suspendida. Convenio con la ESE de Guapi en 2023 e inició ejecución en 2024. Solicitar a secretaria de Salud, convenio, avance, fuente y completitud de información - Dra Carolina Camargo Carolina.camargo@cauca.gov.co</t>
    </r>
  </si>
  <si>
    <t>Reposición de la unidad de atención en salud Suárez – Cauca</t>
  </si>
  <si>
    <t>Depto realizó Ey Ds</t>
  </si>
  <si>
    <t>Construcción De La Unidad De Atención En Salud El Plateado, E.S.E. Suroccidente Cauca</t>
  </si>
  <si>
    <t xml:space="preserve">Reposición de la infraestructura física de la unidad nivel 1 López de Micay, unidad de atención de la E.S.E. occidente, departamento del Cauca  </t>
  </si>
  <si>
    <t>adjudicado</t>
  </si>
  <si>
    <t>Construcción de la planta física para la reubicación de servicios de consulta externa y áreas administrativas Hospital Susana López de Valencia  E.S.E.</t>
  </si>
  <si>
    <t>Construcción hospital nivel 1 de Padilla</t>
  </si>
  <si>
    <t>Adecuaciones menores de 4 unidades de atención en salud</t>
  </si>
  <si>
    <t>Construir, mejorar, ampliar y dotar cinco puestos de salud de los corregimientos de Mojarras, San Joaquín, Arboledas, Cajamarca y en la vereda Esperanzas del Mayo para mejorar la cobertura y calidad de los servicios de salud de 8000 personas en el Municipios de Mercaderes</t>
  </si>
  <si>
    <t>Adecuación y dotación de (3) puestos de salud (apoyan resguardo indígena de Ambaló) en zona rural que beneficiará a 700 habitantes del municipio de Silvia, departamento del cauca</t>
  </si>
  <si>
    <t>Construir centros de salud, en los centros poblados de Guachicono, San Miguel, Altamira y Pancitará del municipio de La  Vega para garantizar el servicio de salud a la población rural del municipio de La Vega</t>
  </si>
  <si>
    <t xml:space="preserve">Línea estratégica 6. Transición Energética </t>
  </si>
  <si>
    <t>Minas y Energía</t>
  </si>
  <si>
    <t>Se propone fortalecer el proceso de formación de al menos 50 participantes en los distritos de Cauca, a través de procesos formativos certificados</t>
  </si>
  <si>
    <t>Ministerio de Minas y Energía</t>
  </si>
  <si>
    <t>Apoyar en la implementación de la estrategia de sociedad del conocimiento para el fomento de buenas prácticas en la actividad minera en el departamento de Cauca</t>
  </si>
  <si>
    <t>Aunar esfuerzos técnicos, administrativos y financieros para adelantar acciones asociadas con minería, energía e hidrocarburos del plan de acción 2025, dentro del Plan Cuatrienal 2023-2026 del Decreto 1811 de 2017.</t>
  </si>
  <si>
    <t>Distrito Minero Norte del Cauca</t>
  </si>
  <si>
    <t>Distrito Minero Litoral Pacífico Caucano</t>
  </si>
  <si>
    <t>148 Comunidades energéticas (Primera Fase Comunidades Focalizadas y Priorizadas 2024-2026)</t>
  </si>
  <si>
    <t xml:space="preserve">Línea estratégica 7. Infraestructura de Transporte </t>
  </si>
  <si>
    <t>Transporte</t>
  </si>
  <si>
    <t>Corredor  Estanquillo - Timbío - Popayán  (APP)</t>
  </si>
  <si>
    <t>Ministerio de Transporte - ANI</t>
  </si>
  <si>
    <t>Mesa MinTransporte-GGNPT Noviembre 2025
En licitación con Estudios y Diseños de ANI</t>
  </si>
  <si>
    <t>Vía al Mar (POPAYAN EL TAMBO - MUNCHIQUE)</t>
  </si>
  <si>
    <t>Ministerio de Transporte</t>
  </si>
  <si>
    <t>Mesa MinTransporte-GGNPT Noviembre 2025 - incluido en CONPES 4161 con recursos 2026 a 2035</t>
  </si>
  <si>
    <t>MUNCHIQUE - HUISITO - HONDURAS</t>
  </si>
  <si>
    <t>PLATEADO - LOPEZ DE MICAY</t>
  </si>
  <si>
    <t>Mesa MinTransporte-GGNPT Noviembre 2025 - incluido en CONPES 4161 con recursos 2026 a 2035 - Mesa MinTransporte-GGNPT Noviembre 2025</t>
  </si>
  <si>
    <t>ARGELIA – EL PLATEADO  (Vía al Mar Cauca)</t>
  </si>
  <si>
    <t>Mesa MinTransporte-GGNPT Noviembre 2025 - incluido en CONPES 4161 con recursos 2026 a 2031 - Mesa MinTransporte-GGNPT Noviembre 2025</t>
  </si>
  <si>
    <t>Anillo Vial del Macizo</t>
  </si>
  <si>
    <t>REVISAR TRAMOS inTransp - Soni</t>
  </si>
  <si>
    <t xml:space="preserve">Caminos Comunitarios para la Paz Total </t>
  </si>
  <si>
    <r>
      <t xml:space="preserve">Mesa MinTransporte-GGNPT Noviembre 2025 - programa </t>
    </r>
    <r>
      <rPr>
        <sz val="11"/>
        <color rgb="FFFF0000"/>
        <rFont val="Verdana"/>
        <family val="2"/>
      </rPr>
      <t>no cuenta con recursos</t>
    </r>
    <r>
      <rPr>
        <sz val="11"/>
        <rFont val="Verdana"/>
        <family val="2"/>
      </rPr>
      <t xml:space="preserve"> - Mesa MinTransporte-GGNPT Noviembre 2025</t>
    </r>
  </si>
  <si>
    <t>Mejoramiento de la infraestructura del lado aire del Aeródromo de Timbiquí</t>
  </si>
  <si>
    <r>
      <t xml:space="preserve">Mesa MinTransporte-GGNPT Noviembre 2025 - </t>
    </r>
    <r>
      <rPr>
        <sz val="11"/>
        <color rgb="FFFF0000"/>
        <rFont val="Verdana"/>
        <family val="2"/>
      </rPr>
      <t xml:space="preserve">CONPES en tramite </t>
    </r>
    <r>
      <rPr>
        <sz val="11"/>
        <rFont val="Verdana"/>
        <family val="2"/>
      </rPr>
      <t>ante del DNP VIGENCIA 2035 - Mesa MinTransporte-GGNPT Noviembre 2025</t>
    </r>
  </si>
  <si>
    <t>Mejoramiento de la Infraestructura Lado Aire y Lado Tierra del Aeropuerto Juan Casiano Solis de Guapi</t>
  </si>
  <si>
    <r>
      <t xml:space="preserve">Mesa MinTransporte-GGNPT Noviembre 2025 - </t>
    </r>
    <r>
      <rPr>
        <sz val="11"/>
        <color rgb="FFFF0000"/>
        <rFont val="Verdana"/>
        <family val="2"/>
      </rPr>
      <t>CONPES en tramite</t>
    </r>
    <r>
      <rPr>
        <sz val="11"/>
        <rFont val="Verdana"/>
        <family val="2"/>
      </rPr>
      <t xml:space="preserve"> ante del DNP VIGENCIA 2035- Mesa MinTransporte-GGNPT Noviembre 2025</t>
    </r>
  </si>
  <si>
    <t>Mejoramiento de la Via  Silvia - Totoro , Sector Silvia - Totoro, Departamento del Cauca   17 km</t>
  </si>
  <si>
    <t>Patico - Puracé - Santa Leticia - Belén - La Plata</t>
  </si>
  <si>
    <r>
      <t>Mesa MinTransporte-GGNPT Noviembre 2025 - incluido en CONPES 4161 con recursos 2026 a 2028 para tramo Candelaria - La plata (Huila)</t>
    </r>
    <r>
      <rPr>
        <sz val="11"/>
        <color theme="9"/>
        <rFont val="Verdana"/>
        <family val="2"/>
      </rPr>
      <t xml:space="preserve"> $74,800 millones</t>
    </r>
    <r>
      <rPr>
        <sz val="11"/>
        <rFont val="Verdana"/>
        <family val="2"/>
      </rPr>
      <t xml:space="preserve"> </t>
    </r>
  </si>
  <si>
    <t>Placa Huella en Suárez​</t>
  </si>
  <si>
    <t>Vía El estrecho - Balboa - Argelia - El plateado(está en INVIAS)</t>
  </si>
  <si>
    <t>Instituto Nacional de Vías - INVIAS</t>
  </si>
  <si>
    <r>
      <rPr>
        <b/>
        <sz val="11"/>
        <rFont val="Verdana"/>
        <family val="2"/>
      </rPr>
      <t>Mesa MinTransport</t>
    </r>
    <r>
      <rPr>
        <sz val="11"/>
        <rFont val="Verdana"/>
        <family val="2"/>
      </rPr>
      <t xml:space="preserve">e-GGNPT Noviembre 2025 - verificar con gobernación la inversion ( truncada) - proyectos EJECUTADO - 
</t>
    </r>
    <r>
      <rPr>
        <b/>
        <sz val="11"/>
        <rFont val="Verdana"/>
        <family val="2"/>
      </rPr>
      <t>Mesa Gobernació</t>
    </r>
    <r>
      <rPr>
        <sz val="11"/>
        <rFont val="Verdana"/>
        <family val="2"/>
      </rPr>
      <t xml:space="preserve">n 16 dic - OK Solicitar documentación, convenio (para confirmar valores y fuentes), estado, etc al secretario de infraestructura Dr Hernan Solano Hernan.Solano@cauca.gov.co. El Ministerio indicó que el proyecto se encuentra ejecutado. </t>
    </r>
    <r>
      <rPr>
        <sz val="11"/>
        <color theme="9"/>
        <rFont val="Verdana"/>
        <family val="2"/>
      </rPr>
      <t>A la espera de info correo 17dic</t>
    </r>
    <r>
      <rPr>
        <sz val="11"/>
        <rFont val="Verdana"/>
        <family val="2"/>
      </rPr>
      <t xml:space="preserve">
</t>
    </r>
    <r>
      <rPr>
        <sz val="11"/>
        <color theme="9"/>
        <rFont val="Verdana"/>
        <family val="2"/>
      </rPr>
      <t>Incluir  a la Gobernación en Responsable</t>
    </r>
  </si>
  <si>
    <t xml:space="preserve">     5.  VISION DEL DESARROLLO REGIONAL                              </t>
  </si>
  <si>
    <t>El Plan Estratégico de Inversiones del Pacto Cauca constituye la hoja de ruta que orienta la consolidación de una visión compartida de desarrollo territorial, articulada con las prioridades regionales y nacionales. En este marco, el componente 5 de Visión del Desarrollo Regional integra proyectos e iniciativas estratégicas identificadas en el proceso de construcción del pacto, y consolidado en el documento denominado "listado indicativo de proyectos priorizados" el cual se constituye en una base inicial de los proyectos a tener en cuenta en la elaboración del Plan Estratégico de Inversiones. 
A continuación, se presenta el listado de proyectos que fueron identificados en el marco de la construcción del Pacto y que no cuentan de manera parcial o total con  fuente de financiación identificada, lo cual requerirá la gestión institucional para identificar y concretar aportantes y fuente de financiación durante la vigencia del Pacto Territorial.</t>
  </si>
  <si>
    <t>Valor Total Indicativo</t>
  </si>
  <si>
    <t>Aporte Parcial Indicativo*</t>
  </si>
  <si>
    <t>Valor Indicativo Por Gestionar Aportante</t>
  </si>
  <si>
    <t>3. Paz y Reconciliación</t>
  </si>
  <si>
    <t>Vr PT DER</t>
  </si>
  <si>
    <t>dif Sctrial</t>
  </si>
  <si>
    <t>Verif</t>
  </si>
  <si>
    <t xml:space="preserve">Total  Proyectos con Necesidad de Gestión </t>
  </si>
  <si>
    <t>* Aporte Parcial Indicativo de la Nación $257.218 millones / Aporte Parcial Indicativo de Territorio $ 124.042 millones.</t>
  </si>
  <si>
    <t xml:space="preserve"> PROYECTOS PRIOROZADOS DE LA VISION REGIONAL DEL TERRITORIO </t>
  </si>
  <si>
    <t>Aporte Parcial Indicativo</t>
  </si>
  <si>
    <t>Valor Por Gestionar Aportantes</t>
  </si>
  <si>
    <t>1. Vivienda Digna y Agua Potable y Saneamiento Básico</t>
  </si>
  <si>
    <t>Construcción de segunda fase de acueducto de Bolívar</t>
  </si>
  <si>
    <t>Gobernación del Cauca</t>
  </si>
  <si>
    <t>Llamada Secretaria Planeación Cauca 24 febrero 2026: primera etapa está contratación con recursos de la Gobernación y Municipio. +$21.000 del PDA.  Depto $9.859.498.456 Municipio $11.141
La etapa 2 $34.000 no tiene recursos, la gober espera sea PGN.</t>
  </si>
  <si>
    <t>Construcción acueducto interveredal rio negro -corregimiento de pedregal</t>
  </si>
  <si>
    <t>Construcción de los sistemas de alcantarillado, Chimicueto, la esperanza y la palma en el municipio de Jámbalo*</t>
  </si>
  <si>
    <t>Construcción del sistema de alcantarillado sanitario y tratamiento de aguas residuales de las veredas de Ciénaga Honda, La Dominga y San Jacinto del municipio de Guachené</t>
  </si>
  <si>
    <t>Sistema de abastecimiento de agua para la comunidad indígena agua clarita del resguardo indigena guangui municipio de Timbiqui, Cauca</t>
  </si>
  <si>
    <t>Construcción sistema de acueducto veredas yucal  España  yuyal del municipio de López de Micay</t>
  </si>
  <si>
    <t xml:space="preserve">Construcción de acueducto - alcantarillado rural de Puerto Saija municipio de Timbiquí* </t>
  </si>
  <si>
    <t>Construir sistemas de acueducto de los sectores de San josé, San antonio y Santa Ana</t>
  </si>
  <si>
    <t>Construcción de alcantarillado sanitario y PTAR del corregimiento de Miraflor y la vereda palmeras en el municipio de Piamonte, departamento del cauca para contribuir a mejorar la calidad de vida de la población</t>
  </si>
  <si>
    <t>Construcción de  acueductos veredales para la vereda de gallinazo, pedregal, betania, la peña, salado blanco, loma del medio, la palizada, miraflores alto del resguardo de Totoro, bellavista, jebala centro, la pajosa del resguardo de jebala, municipio de Totoro. </t>
  </si>
  <si>
    <t>Construcción y mejoramiento de vivienda para la comunidad de Playa Rica en el municipio del Tambo</t>
  </si>
  <si>
    <t>Ambiente y Desarrollo Sostenible</t>
  </si>
  <si>
    <t>Cooperación Comunitaria Interétnica a la protección de la Casa Común en el Macizo Colombiano: Mitigación del Impacto Ambiental de la Actividad Agroindustrial y Minera en 10 Muncipios del norte del Cauca.
Objetivo general: Mitigar el impacto ambiental ocasionado por las actividades, mineras, agrícolas y ambientales en el área de influencia de los consejos comunitarios del norte del Cauca adscritos a ACONC</t>
  </si>
  <si>
    <t>Construcción de la optimización del alcantarillado de la cabecera municipal de López de Micay</t>
  </si>
  <si>
    <t>Implementación de educación básica, secundaria y media en 24 establecimientos en Argelia, El Tambo y Balboa*</t>
  </si>
  <si>
    <t>Sector Educación</t>
  </si>
  <si>
    <t>Hacer seguimiento</t>
  </si>
  <si>
    <t xml:space="preserve">Construcción de la segunda fase del campus universitario de miranda - cauca </t>
  </si>
  <si>
    <t>Construcción del Instituto de Investigación del Macizo Colombiano con base en los estudios de prefactibilidad liderados por el DPS, UNOPS (2018, 2019)</t>
  </si>
  <si>
    <t>Trabajo</t>
  </si>
  <si>
    <t>Fase I  edificio de tecnología 4,0 del CTPI Popayán- Cauca</t>
  </si>
  <si>
    <t>Servicio Nacional de Aprendizaje</t>
  </si>
  <si>
    <t>Construcción casa de los saberes de López de  Micay</t>
  </si>
  <si>
    <t>Deporte</t>
  </si>
  <si>
    <t>Construcción de 4 canchas de fútbol y 5 polideportivos en el municipio de Argelia Departamento del Cauca</t>
  </si>
  <si>
    <t>Sector: Deporte y Recreación</t>
  </si>
  <si>
    <t>Construcción 3 Polideportivo en La Vega</t>
  </si>
  <si>
    <t>Construcción del estadio de futbol del municipio de florencia Cauca</t>
  </si>
  <si>
    <t xml:space="preserve">Sector: Deporte y Recreación
Hacer seguimiento, Diciembre mesas posterior a fase I, aumentó el valor a 9mm
</t>
  </si>
  <si>
    <t xml:space="preserve">La ASCIC  propone cofinanciar con los recursos que recibe de la Unidad de Victimas como Sujeto de Reparación Colectiva,  para la reparación de los daños generados por el conflicto armado un proyecto de Mejoramiento de viviendas (la Asociación propone poner una parte de recursos y apoyo para la gestión de los recursos restantes)
</t>
  </si>
  <si>
    <t>Fortalecimiento de la producción de cafe para la población firmantes  en el departamento del Cauca</t>
  </si>
  <si>
    <t>Empoderamiento de Mujeres del Macizo Colombiano</t>
  </si>
  <si>
    <t>Construcción de cinco (5) Centros Comunitarios en el Cauca
Proyecto Tipo 030 de 2016 del DNP: Construcción de Centros Comunitarios</t>
  </si>
  <si>
    <t>Escuela popular de memoria para la paz, la reconciliación y la cultura del campesinado en el Departamento del Cauca</t>
  </si>
  <si>
    <t>4. Desarrollo Rural y Transformación Productiva</t>
  </si>
  <si>
    <t>Proyecto Integrador del Café​ 'FORTALECIMIENTO DE LA ASOCIATIVIDAD SOLIDARIA, LA CAFICULTURA AGROECOLÓGICA, LA PRODUCCIÓN DE ALIMENTOS Y EL COMERCIO JUSTO EN 32 MUNICIPIOS DEL DEPARTAMENTO DEL CAUCA EN LA SUBREGIÓN ALTO PATÍA Y NORTE DEL CAUCA'</t>
  </si>
  <si>
    <t>ADR $15.000 millones; 
CENCOIC y COSURCA: $9.542.000 millones; 
Gobernación del Cauca $8.500 millones.</t>
  </si>
  <si>
    <t>desagregar y subir 5 proyectos de 8
Subir fase I de ADR $15.000 millones
Subir los 4 proyectos de la Gobernación SGR 60%
Aclarar cofinanciaciones y todos los proyectos</t>
  </si>
  <si>
    <t>Distrito Agroindustrial del Sur</t>
  </si>
  <si>
    <t xml:space="preserve">Proyecto integrado del Corredor Agroalimentario del Norte del Cauca </t>
  </si>
  <si>
    <t>Construcción de la galería del Barrio Bolívar y su entorno en Municipio de Popayán Cauca*</t>
  </si>
  <si>
    <t>Construcción galería municipal Coconuco en el Municipio de Puracé*</t>
  </si>
  <si>
    <t xml:space="preserve">Construir la plaza de mercado de Santander de Quilichao </t>
  </si>
  <si>
    <t>Adecuación y obras complementarias de la plaza de mercado del municipio de Caldono</t>
  </si>
  <si>
    <t>Mejoramiento y remodelación de la plaza de mercado del municipio de Silvia*</t>
  </si>
  <si>
    <t xml:space="preserve">Construcción de la plaza de mercado del municipio de balboa para fortalecer los canales de comercialización de los productor de origen agropecuario, en el municipio de Balboa </t>
  </si>
  <si>
    <t>Implementación de un sistema productivo sostenible para la reactivación economica y la seguridad alimentaria en 400 familias campesinas del municipio de mercaderes Cauca</t>
  </si>
  <si>
    <t xml:space="preserve">FORTALECIMIENTO DE LA CADENA PRODUCTIVA DEL CAFÉ EN LOS CORREGIMIENTOS DE AGUA CLARA, LOS ROBLES, BELLA VISTA, LA TOMA, ASNAZU Y BETULIA DEL MUNICIPIO DE SUÁREZ CAUCA </t>
  </si>
  <si>
    <t xml:space="preserve">Desarrollo e impulso en el marco de la estrategias para impulsar líneas productivas de café, cacao y ganadería en 14 municipios del departamento del Cauca para integrantes de COCCAM
</t>
  </si>
  <si>
    <t>El proyecto consiste en empoderar económicamente a ciento doce (112) mujeres campesinas de los municipios de Cajibío y Popayán en el departamento de Cauca, Colombia.</t>
  </si>
  <si>
    <t>Empoderamiento social y económico de la mujer rural a través de cría de la gallina criolla campesina en pastoreo para la producción y comercialización de huevos de campo por 230 familias integrantes de la Asociación Nacional de Usuarios Campesinos ANUC Cauca</t>
  </si>
  <si>
    <t>Mujeres Campesinas Tejiendo Economías Sostenibles en el campo Colombiano.</t>
  </si>
  <si>
    <t>Fortalecimiento del sistema agroalimentario y autosostenible de productores campesinos de los municipios de La Sierra, Rosas, Sotará y Timbío del departamento Cauca</t>
  </si>
  <si>
    <t>Fortalecimiento de la producción y Comercialización del café producido por las 60 familias pertenecientes a la Asociación AMACA, a través de la inversión  en la producción y en infraestructura cafetera.</t>
  </si>
  <si>
    <t>Fortalecimiento de la producción y cadena productiva del café, que beneficia a 1300 familias del departamento del Cauca</t>
  </si>
  <si>
    <t>Aves de postura y comercialización de huevos 
Proyecto para el fortalecimiento de género, otorgando unas unidades productivas con galpones y gallinas ponedoras a las mujeres campesinas de los municipios del Cauca</t>
  </si>
  <si>
    <t>Fortalecimiento a la cadena productiva del limón Tahití orgánico</t>
  </si>
  <si>
    <t>FORTALECIMIENTO PRODUCTIVO DE 1080 FAMILIAS AFROCOLOMBIANAS DEL TERRITORIO DE LOS CONSEJOS COMUNITARIOS DEL NORTE DEL CAUCA – ACONC
Objetivo general: Mejorar la economía agrícola familiar en el sector rural de 43 consejos comunitarios de la subregión norte del Cauca</t>
  </si>
  <si>
    <t>Cordillera Cambia. Disminuir el uso de cultivos de coca con la implementación de unidades agropecuarias licitas sostenibles en los municipios de El Tambo y Timbiqui</t>
  </si>
  <si>
    <t>Construcción de Planta de procesamiento de alimentos (concentrado) para animales: A base maíz, soya y chontaduro</t>
  </si>
  <si>
    <t xml:space="preserve">Implementación de huertas integrales para fortalecer la economía de familias campesinas, a través del autoconsumo, la seguridad alimentaria y la generación de ingresos, en Buenos Aires, Caldono, Corinto, Miranda y Santander de Quilichao (norte del Cauca)​proyecto seguridad alimentaria </t>
  </si>
  <si>
    <t>Implementación de huertas productivas para fortalecer la seguridad y soberanía alimentaria de las comunidades afrodescendientes en el marco de la consolidación de la paz total y la reconciliación territorial en los municipios de Patía, Mercaderes y Balboa departamento del Cauca</t>
  </si>
  <si>
    <t>Planta procesadora de Café</t>
  </si>
  <si>
    <t>Implementación de sistemas agroforestales sostenibles en fincas tradicionales, para aumentar la producción y la seguridad alimentaria de comunidades étnicas afrocolombianas del norte del Departamento del Cauca</t>
  </si>
  <si>
    <t>Fortalecimiento de las economías agroalimentarias lideradas por personas cuidadoras vinculadas a las organizaciones del Consejo Territorial Interétnico e Intercultural del Norte del Cauca (CTIINC), para la promoción del trabajo colaborativo, la economía del cuidado, la sostenibilidad ambiental y la igualdad de género en los trece municipios de la subregión del Norte del Cauca.</t>
  </si>
  <si>
    <t>Fortalecimiento a la cadena agroproductiva para la transformación y comercialización de frutas y verduras en el sur del Cauca</t>
  </si>
  <si>
    <t xml:space="preserve">Semillas nativas se para veintiun (11) resguardos para la intervención de 23 espacios de vida para el beneficio de 320 familias pertenecientes a los tres pueblos indígenas (Nasa y Misak ), que hacen parte del Movimiento AISO, </t>
  </si>
  <si>
    <t>Fortalecimiento de la economía propia, la soberanía alimentaria, la cultura y la conservación del medio ambiente de los consejos comunitarios en comunidades afrodescendientes de los municipios del sur del cauca con la implementación de doscientas (200) hectáreas del sistema productivo agrosilvoforestal en las fincas tradicionales nativas como una estrategia de paz y la gobernanza en el territorio.</t>
  </si>
  <si>
    <t>Turismo Comunitario y Sostenible en la Costa Pacífica Caucana (Guapi, Timbiquí y López de Micay)</t>
  </si>
  <si>
    <t xml:space="preserve">Formulación y puesta en marcha del Plan de Desarrollo turistico del norte de Cauca </t>
  </si>
  <si>
    <t>Planes, programas y proyectos, de índole nacional y territorial, encaminados a la acción y resiliencia climática, la gestión, la educación y participación ambiental y la recuperación, conservación, protección, ordenamiento, manejo, uso y aprovechamiento de los recursos naturales renovables y la biodiversidad.</t>
  </si>
  <si>
    <t>Sector Ambiente</t>
  </si>
  <si>
    <t>CONPES 4174 - aprobado
No establece valor del proyecto de manera individual
Sector Ambiente
CONPES 4174 “Declaración de Importancia Estratégica del proyecto de inversión Recuperación de la selva amazónica y territorios estratégicos alrededor del agua a nivel nacional (BPIN 202500000022983)”</t>
  </si>
  <si>
    <t>Proyecto para la conservación de manglares</t>
  </si>
  <si>
    <t>Servicio de restauración de ecosistemas (producto principal del proyecto)</t>
  </si>
  <si>
    <t>Fortalecimiento y desarrollo de acciones de conservación, restauración, mitigación y adaptación al cambio climático en los territorios indígenas adscritos al CRIC</t>
  </si>
  <si>
    <t>Salud y Protección Social</t>
  </si>
  <si>
    <t xml:space="preserve">Ampliación de la capacidad instalada empresa social del estado hospital piloto del municipio de Jamundí </t>
  </si>
  <si>
    <t>Municipio de Jamundí</t>
  </si>
  <si>
    <t>Compromiso MinSalud</t>
  </si>
  <si>
    <t>Construcción de subestación eléctrica de 2 MVA 34,5/13,2 KV y construcción de redes eléctricas de media y baja tensión con montaje de transformadores en poste en zona rural del municipio de Piamonte en el departamento del Cauca</t>
  </si>
  <si>
    <t xml:space="preserve">Hidroeléctrica de Brazo Seco </t>
  </si>
  <si>
    <t>Sector Minas</t>
  </si>
  <si>
    <t>Ampliación de redes eléctricas de media y baja tensión en varias veredas del municipio de la Vega en el departamento del Cauca</t>
  </si>
  <si>
    <t>Construcción redes eléctricas de MT, BT e instalación de subestaciones de distribución en las veredas: Alto de la Cruz, Alto de Topa, Bajo Belén, Belencito, Brisas de Ullucos, resguardo de calderas, Carmen de víbora, Chichucue, Coscuro, Dos Quebradas, El Cabuyo, El Carmen San Antonio, El Caucho, El Escaño, El Hato, El Lago, El Llanito, El Llano, El Picacho, El Rincón, El Socorro, El Tablón, Guadual - La Virginia, Guetaco, La Lagunita, La Manga, La Meseta, La Milagrosa, La Palma, La Palmera, La Vega, La Venta, Loma Alta, Lomitas, Los Alpes Río Sucio, Mesopotamia, Palmichal, Piramide, Pisimbala, Potrerito, Río Negro, San Andrés, San Francisco, San José, San Martin, San Miguel, San Pedro, San Rafael, San Vicente, Resguardo de Santa Rosa, Santa Teresa, Tabor, Tierras Blancas, Resguardo de Tumbichucue, Turmina, Resguardo de Yaquiva, Yarumal, Municipio Inza, Departamento del Cauca</t>
  </si>
  <si>
    <t xml:space="preserve"> Rehabilitacion de la Central Hidroeletrica (PCH ) El Buco, Municipio de Paez, Departamento del Cauca.</t>
  </si>
  <si>
    <t>Ampliación del servicio eléctrico en diferentes veredas de Caloto*</t>
  </si>
  <si>
    <t>Ampliación redes eléctricas MT y BT en varias veredas del municipio de Totoró</t>
  </si>
  <si>
    <t xml:space="preserve">Rehabilitación de la Central Hidroeléctrica (PCH ) Joli en el Municipio de Lopez de Micay, Departamento del Cauca.  </t>
  </si>
  <si>
    <t>Zona Especial Minera del Norte del Cauca</t>
  </si>
  <si>
    <t>Transición energética de las comunidades campesinas asociadas, para la compra e instalación de granjas solares comunitarias, biodigestores y trapiches modernos para la transformación de la caña Requiere estudios y diseños para que se determine la mejor manera de realizar la transición energética</t>
  </si>
  <si>
    <t>7. Infraestructura de Transporte</t>
  </si>
  <si>
    <t>Corredor por la PA Z (Anillo Vial del Norte)</t>
  </si>
  <si>
    <t>Construcción de la variante oriental de Popayán (20,8 km) Tramo Rioblanco-Via Huila</t>
  </si>
  <si>
    <t>Pavimentación de la vía nacional entre la cabecera municipal de El Tambo y Munchique que da acceso al Cañón del Micay en el Municipio de El Tambo* 22 KM</t>
  </si>
  <si>
    <t>CONPES 4161 
INVIAS Publicó los pliegos definitivos en diciembre de 2025, se estima que será contratada la ejecución y la intervententoría en el mes de marzo.</t>
  </si>
  <si>
    <t>Estudios Y Diseños Vía Piamonte El Jauno Y La Vía Santa Rosa - Descanse - Yunguillo - Condagua (Fase I)</t>
  </si>
  <si>
    <t>Rehabilitacion via 25CC01  Puerto Tejada - Puerto hormiguero, Departamento del Cauca</t>
  </si>
  <si>
    <t>Mejoramiento Piedra Sentada - Los Uvos -El palmar El recreo  (35 km)</t>
  </si>
  <si>
    <t>Pavimenatcion de la via 25CC22 Cruce ruta 2504 (El Pital) Caldono-Pueblo Nuevo-Quichaya-El Peñon 19 km</t>
  </si>
  <si>
    <t>Corredor Montearredondo – El Tambo  5KM</t>
  </si>
  <si>
    <t>Mejoramiento de la infraestructura aeroportuaria en López de Micay</t>
  </si>
  <si>
    <t>Construir treinta (30) kilómetros de  placa huella en las sectores del distrito 1 , 2, 3, 4, 5, 6 y 7 de la zona rural dispersa del municipio de Timbío*</t>
  </si>
  <si>
    <t>Pavimentacion de la via Silvia mosoco belalcazar guadualejo 116 km</t>
  </si>
  <si>
    <t>CONSTRUCCIÓN DE PUENTES VEHICULARES EN LOS SIGUIENTES PUNTOS: 1 SOBRE EL RIO QUEBRADA GRANDE UBICADO ENTRE LA VEREDA MEDIA LOMA Y PUEBLO VIEJO DEL CENTRO POBLADO DE TUNIA; 2. SOBRE EL RIO COLCHA UBICADO EN EL CENTRO POBLADO DE TUNIA DEL MUNICIPIO DE PIENDAMÓ TUNÍA</t>
  </si>
  <si>
    <t>Mejoramiento  de la conectividad vial entre las veredas chupadero  la fonda en el municipio de Patía*</t>
  </si>
  <si>
    <t>Plan Todos Somos PAZcifico (construcción de muelles en Timbiquí y López de Micay)</t>
  </si>
  <si>
    <t>Mejoramiento de la vía 12cc01 Palmitas Lerma - Almaguer cruce ruta 12CC05; sector Crucero la Herradura – LLacuanas, en el municipio de Almaguer, Cauca</t>
  </si>
  <si>
    <t>Construcción pavimento rio negro Tacueyo del municipio de Toribio </t>
  </si>
  <si>
    <t>Mejoramiento de la vía terciaria en la zona rural del municipio de Morales Cauca - 10 km*</t>
  </si>
  <si>
    <t>Mejoramiento de la via terciarias mediante la construcción de un pavimentacion rigido. Vereda La Ceja y Quiteto Crucero Bello y La Granja</t>
  </si>
  <si>
    <t>Mejoramiento de vías terciarias mediante la construcción de pavimento rígido en el municipio de Buenos Aires Cauca</t>
  </si>
  <si>
    <t xml:space="preserve">Paviemtacion de la Via 25CC17 El Cairo - Cajibio - El Carmelo - Dinde - Ortega, del sector Cajibio - Cenegueta en el Municipio de Cajibio, Departamento del Cauca. </t>
  </si>
  <si>
    <t xml:space="preserve">Pavimentación tramo 3 de la vía 25CC10 Cruce Ruta 2503 (el Arado) - Cinco días - el Tablón cruce ruta 25CC07 (Puente Río Timbío), en el municipio de Timbío, departamento del Cauca </t>
  </si>
  <si>
    <t>Pavimentación segunda etapa de la vía 26CC08 Cruce Ruta 2602 - Paniquitá - Miraflores, en el Municipio de Totoró, departamento del Cauca.</t>
  </si>
  <si>
    <t>Pavimentación tramo vial, guadualejo – Belalcázar - Naranjal- Mosoco- Tierra Cruz, en el Municipio de Páez*</t>
  </si>
  <si>
    <t>Conservación de la red vial terciaria, mediante la construcción de placas huellas en la ruta del café en el municipio de San Sebastián.</t>
  </si>
  <si>
    <t>CONSTRUCCIÓN DE PLACA HUELLA Y OBRAS COMPLEMENTARIAS EN LA VÍA LA CUCHILLA - EL OSO - RÍO SAN PEDRO - CÓDIGO 25KA15-40 TRAMO SAN ANDRES - RÍO SAN PEDRO. MUNICIPIO DE LA SIERRA CAUCA</t>
  </si>
  <si>
    <t>Realizar la reposición de pavimento  articulado (adoquín) en la cabecera municipal de Almaguer.</t>
  </si>
  <si>
    <t>Mejoramiento vial mediante placa huella tramos viales vías terciarias Sachacoco- Poblaceña, Crucero - Trilladero y Líbano, municipio de Sotará*</t>
  </si>
  <si>
    <t>Pavimentación de la vía 27cc17 el Cairo - Cajibío - El Carmelo - Dinde - Ortega del sector de Cajibío - Cenegueta del Municipio de Cajibío Departamento del  Cauca</t>
  </si>
  <si>
    <t>Mejoramiento de la red vial terciaria del municipio de Corinto mediante la construcción de obras de placa huellas</t>
  </si>
  <si>
    <t>Construcción de la vía Santa Rosa - Descanse - Yuguillo - Condagua</t>
  </si>
  <si>
    <t>Construcción en vías municipales y obras de arte con de longitud 3,5 kms</t>
  </si>
  <si>
    <t>Construcción del puente vehicular de la carrera 16  en el Municipio Puerto Tejada </t>
  </si>
  <si>
    <t>Construcción y puesta en marcha de proyectos de infraestructura vial en zona urbana y rural del municipio de Padilla (mejoramiento vías rurales)</t>
  </si>
  <si>
    <t xml:space="preserve">PaviMento vía Primavera- Juan Ignacio 2,6  </t>
  </si>
  <si>
    <t>Sector Transporte</t>
  </si>
  <si>
    <t>Hacer seguimiento - Soni</t>
  </si>
  <si>
    <t>Subtotal aGestionar</t>
  </si>
  <si>
    <t xml:space="preserve">        6.   APROBACIÓN DEL PLAN ESTRATÉGICO DE INVERSIONES.                                         </t>
  </si>
  <si>
    <t>El Plan Estratégico de Inversiones se presentó y fue aprobado por el Consejo Directivo del Pacto Territorial para su aprobación en la Sesión n.°1 del 8 de octubre de 2025. Es importante mencionar que,  el Plan Estratégico de Inversiones incluye valores indicativos que podrán modificarse o actualizarse de acuerdo con la dinámica de implementación de cada Pacto Territorial, los cuales también deben contar con la aprobación del Consejo Directivo.</t>
  </si>
  <si>
    <t xml:space="preserve">        7.   VALIDACIÓN DEL PLAN ESTRATÉGICO DE INVERSIONES.                                           </t>
  </si>
  <si>
    <t>En constancia de las decisiones tomadas por el Consejo Directivo, firman:</t>
  </si>
  <si>
    <r>
      <rPr>
        <b/>
        <sz val="14"/>
        <color rgb="FF000000"/>
        <rFont val="Verdana"/>
        <family val="2"/>
      </rPr>
      <t xml:space="preserve">Firma: </t>
    </r>
    <r>
      <rPr>
        <sz val="14"/>
        <color rgb="FF000000"/>
        <rFont val="Verdana"/>
        <family val="2"/>
      </rPr>
      <t xml:space="preserve">   </t>
    </r>
  </si>
  <si>
    <t>Firma:</t>
  </si>
  <si>
    <t>Rubin Ariel Huffington Rodriguez</t>
  </si>
  <si>
    <t>Sandra Yaneth Tibamosca Villamarín</t>
  </si>
  <si>
    <t xml:space="preserve">Presidente del Consejo Directivo 
Delegado por la Directora Gerenal del DNP        </t>
  </si>
  <si>
    <t>Secretaría Técnica del Consejo Directivo</t>
  </si>
  <si>
    <t>En Ejecución</t>
  </si>
  <si>
    <t>Valos comprometido inferior $78.679.875.084
En Ejecución</t>
  </si>
  <si>
    <t>Ministerio de Vivienda, Ciudad y Territorio - FONVIVIENDA</t>
  </si>
  <si>
    <t>se incluye fonvivienda
En Ejecución</t>
  </si>
  <si>
    <t>Valor comprometido inferior 6090859012</t>
  </si>
  <si>
    <r>
      <rPr>
        <sz val="11"/>
        <color rgb="FF92D050"/>
        <rFont val=" verdana"/>
      </rPr>
      <t>Se incluyó FONVIVIENDA</t>
    </r>
    <r>
      <rPr>
        <sz val="11"/>
        <color rgb="FFFF0000"/>
        <rFont val=" verdana"/>
      </rPr>
      <t xml:space="preserve">
solicitar aclaración contrapartida quien aporta - Municipios
</t>
    </r>
    <r>
      <rPr>
        <sz val="11"/>
        <color theme="9" tint="-0.249977111117893"/>
        <rFont val=" verdana"/>
      </rPr>
      <t>Valor comprometido inferior 86295852541</t>
    </r>
    <r>
      <rPr>
        <sz val="11"/>
        <color rgb="FF000000"/>
        <rFont val=" verdana"/>
      </rPr>
      <t xml:space="preserve">
En Ejecución</t>
    </r>
  </si>
  <si>
    <t>No iniciado</t>
  </si>
  <si>
    <t>Valor comprometido inferior 22013060490
En Ejecución</t>
  </si>
  <si>
    <t>Valor comprometido inferior 23854437790,7
En Ejecución</t>
  </si>
  <si>
    <t>Aclarar estado no iniciado?
No Iniciado</t>
  </si>
  <si>
    <t>No Iniciado, En estructuración</t>
  </si>
  <si>
    <t xml:space="preserve">No Iniciado, </t>
  </si>
  <si>
    <t>Valor comprometido $11158186367
En Ejecución, En ejecución de obra</t>
  </si>
  <si>
    <t>No Iniciado, En firma contrato específico</t>
  </si>
  <si>
    <t/>
  </si>
  <si>
    <t>Valor comprometido $218.578.800
Terminado, Ejecutado</t>
  </si>
  <si>
    <t>Agencia de Renovación del Territorio / Comunidad</t>
  </si>
  <si>
    <t>se elimina la palabra beneficiarios</t>
  </si>
  <si>
    <t>Agencia de Desarrollo Rural / Comunidad</t>
  </si>
  <si>
    <t xml:space="preserve">Se cambia ART por ADR - Respuesta orefeo  20256631171322 ADR </t>
  </si>
  <si>
    <r>
      <t xml:space="preserve">Oficio 20266630073442 4 Febrero MCIT: Entidades Aportantes Ministerio de Comercio, Industria y
Turismo / Cámara De Comercio De Cauca  - </t>
    </r>
    <r>
      <rPr>
        <b/>
        <sz val="11"/>
        <color rgb="FF000000"/>
        <rFont val=" verdana"/>
      </rPr>
      <t>Otro Privado</t>
    </r>
    <r>
      <rPr>
        <sz val="11"/>
        <color rgb="FF000000"/>
        <rFont val=" verdana"/>
      </rPr>
      <t xml:space="preserve"> (Ajustar PEI) aunque no reporta valor comprometido en SISPACTOS</t>
    </r>
  </si>
  <si>
    <t>Se incluye /Comunidad Aportante Territorio</t>
  </si>
  <si>
    <t xml:space="preserve">Se Ajusta valor indicativo  conforme vr comprometido vs CE: Total$33.994.265.656 FRPT$25.000, Gobernanción $4.931.545.656 y Especie-Beneficiarios$4.062.720.000 </t>
  </si>
  <si>
    <t>Ministerio de Salud y Protecciòn Social /Gobernación del Cauca</t>
  </si>
  <si>
    <t>Gobernación del Cauca (SGR 60%)</t>
  </si>
  <si>
    <r>
      <t xml:space="preserve">Se ajusta aportante, cambiando MinSalud por Gobernación de Cauca.
Mesa Gobernación 16Dic: Valor total $36.895.891.663 el </t>
    </r>
    <r>
      <rPr>
        <sz val="11"/>
        <color rgb="FFFF0000"/>
        <rFont val=" verdana"/>
      </rPr>
      <t>100% de aportes de la Gobernación</t>
    </r>
    <r>
      <rPr>
        <b/>
        <sz val="11"/>
        <color rgb="FF000000"/>
        <rFont val=" verdana"/>
      </rPr>
      <t xml:space="preserve"> </t>
    </r>
    <r>
      <rPr>
        <sz val="11"/>
        <color rgb="FF000000"/>
        <rFont val=" verdana"/>
      </rPr>
      <t>de Cauca fuente SGR-Gobernación. En ejecución estuvo suspendida. Convenio con la ESE de Guapi en 2023 e inició ejecución en 2024. Solicitar a secretaria de Salud, convenio, avance, fuente y completitud de información - Dra Carolina Camargo Carolina.camargo@cauca.gov.co</t>
    </r>
  </si>
  <si>
    <t>Mesa 17/03/2026. Fase I $20.631.892.073 52% recursos Municipio y 48% recursos SGP Depto Cauca. Inicia obra el 1 de abril, ya se encuentra adjudicado.
Fase II $40.000 millones con precios de 2025.- Busca la construcción de 6 reservorios- El proyecto fue radicado al Ministerio de Vivienda, Ciudad y Territorio el 1 de abril de 2025.- En el marco de una mesa entre el tierritorio y el Ministerio en junio de 2025, se realizaron observaciones.- El 3 de julio de 2025 se presentaron al Ministerio las subsananciones  por link b2  Francisco Nis (evaluador)- El plazo cintempla 19 meses.- El valor podría requerir actualización*. 
Posible valor cofinanciación 5.000-6,000 - Gobernación+Alcaldía - recursos PA
Radicado 2025ER0038354 1 abril de 2025
Mesa con evaluador 1 jullio 2025 - observaciones
Llamada Secretaria Planeación Cauca 24 febrero 2026: primera etapa está contratación con recursos de la Gobernación y Municipio. +$21.000 del PDA.  Depto $9.859.498.456 Municipio $11.141
La etapa 2 $34.000 no tiene recursos, la gober espera sea PGN.</t>
  </si>
  <si>
    <t>Milgros en actualización - ajuste para pasar a ventanilla regioanl - tiene el rr 13000</t>
  </si>
  <si>
    <t>Llamada 18/03/2026: Alcaldesa - fase 3 en las convocatorias del OCAD</t>
  </si>
  <si>
    <t xml:space="preserve">Llamada 18/03/2026: Alcalde terminando EYD los hizo el municipio, hace falta </t>
  </si>
  <si>
    <t>Deporte y Recreación</t>
  </si>
  <si>
    <t xml:space="preserve">Gobernación del Cauca (SGR - AIR 60%) </t>
  </si>
  <si>
    <t>Se desagrega y deriva  del proyecto Integrador de Café
Recursos Gobernación del Cauca (SGR - AIR 60%) En Formulación
Poryecto en proceso de formulación y compilación de los estudios y diseños de parte de las organizaciones beneficiarias 
Fecha programada obtener viabilidad 1 abril 2026
Fecha programada iniciar ejecución 15/07/2026
12 meses de ejecución
ID MGA 1714086</t>
  </si>
  <si>
    <t>confirmar si es 1 proyectoID MGA 1714086  o 4</t>
  </si>
  <si>
    <t>Se desagrega el proyecto Integrador de Café
Recursos Gobernación del Cauca (SGR - AIR 60%) En Formulación
Poryecto en proceso de formulación y compilación de los estudios y diseños de parte de las organizaciones beneficiarias 
Fecha programada obtener viabilidad 1 abril 2026
Fecha programada iniciar ejecución 15/07/2026
12 meses de ejecución
ID MGA 1714086</t>
  </si>
  <si>
    <t>Se desagrega el proyecto Integrador de Café
Recursos Gobernación del Cauca (SGR - AIR 60%) En Formulación
Poryecto en proceso de formulación y compilación de los estudios y diseños de parte de las organizaciones beneficiarias 
Fecha programada obtener viabilidad 1 abril 2026
Fecha programada iniciar ejecución 15/07/2026
18 meses de ejecución
ID MGA 1714086</t>
  </si>
  <si>
    <t>Proyecto Integrador de Café "BP 3713 - Resolución 101 de 2025, Con la anotación de que esta resolución esta todavía en proceso de notificación y tiempo de recursos si los hubiere de acuerdo con al articulo decimo segundo de la misma resolución.  
En cuanto al proyecto: Impulsar la productividad y competitividad del grano de café, mediante la producción primaria y el beneficio como una apuesta al mejoramiento de la calidad del grano, atendiendo la integralidad técnica, organizacional, ambiental y comercial de los caficultores de la ANUC en el departamento de Cauca, los municipios beneficiarios serian: Argelia, Cajibío, Caldono, El Tambo, La Sierra, Morales, Popayán, Puracé, Rosas, Sotará, Sucre y Timbio. $28.515.417.862
$15.509.023.746 ADR - 
$13.006.394.116 - COOPERATIVA DEL SUR DEL CAUCA “COSURCA, en nombre propio y en representación de las otras 23 organizaciones
beneficiarias.</t>
  </si>
  <si>
    <t>Subir a PEI. Estado actual del contrato 64.31% con respecto al cronograma, avance de la obra física 95%, usuarios beneficiados 898. La obra ya fue finalizada el OR, se encuentra en tramites de RETIE y pruebas para la puesta en servicio, se tiene proyectada visita de recibo de infraestructura por parte del MME una vez el OR remita cronograma proyectado de visitas. Pendiente ultimo desembolso, los recursos pasaron a vigencias expiradas. Pendiente que el OR remita actas de liquidación de contratos derivados.</t>
  </si>
  <si>
    <t>INVIABLE -  se retira?
 SITN: El proyecto concesionado por no tener recursos PGN, no cuenta con proyecto de inversión
estado de ajustes de forma devuelto por el Ministerio del Interior actualmente por 33.750 millones. Fuente FAER de Min Minas. Con aval técnico y financiero y con solicitud de prórroga ante el operador de red del departamento. NO ES VIABLE PORQUE ALLÁ YA HAY INTERCONEXIÓN</t>
  </si>
  <si>
    <t xml:space="preserve"> Subir al PEI
esta en ejecución por medio de contrato FAER-GGC-504-22 ( preguntar a grupo de supervisión) oscar gomez. Solicitaron terminacion anticipada, por problemas asociados a la obra. Hasta mayo está la suspensión. 20% el estado actual suspendido. Actualmente desde el MME, se esta adelantando la suspension No 4, por un periodo de 6 meses para hacer los tramites de terminación anticipada.</t>
  </si>
  <si>
    <t>FAER-GGC-554-20, El proyecto tiene un avance del 98% en sus obras (verificar con supervision) 
Actualmente se encuentra en revisión documental. Avance del 100% de obra.</t>
  </si>
  <si>
    <t>La PCH se la ha llevado el río en múltiples veces, no es viable</t>
  </si>
  <si>
    <t>El proyecto de inversión se encuentra formulado y registrado en el Banco de Proyectos de Inversión Pública (PIIP) con código BPIN 202400000000197. Actualmente cuenta con ficha MGA, soporte técnico y estructura de actividades orientadas a la identificación, delimitación y planificación de distritos mineros especiales para la diversificación productiva.
En este sentido, el proyecto se encuentra en fase de estructuración e inicio de implementación de acciones de asistencia técnica, que incluyen diagnósticos territoriales, definición de criterios para la delimitación de distritos mineros y articulación interinstitucional para la formulación de planes estratégicos de gestión territorial. ( verificar con direccion de mineria empresarial)</t>
  </si>
  <si>
    <t>En el siguiente cuadro se presentan las iniciativas estratégicas que fueron priorizadas por ejes o líneas estratégicas para ser implementadas durante la vigencia del Pacto Territorial, y que cuentan con la identificación de las diferentes fuentes indicativas de financiación.</t>
  </si>
  <si>
    <t>Ajuste Sectorial</t>
  </si>
  <si>
    <t>Cifras expresadas en pesos.</t>
  </si>
  <si>
    <r>
      <t>SI confirma sector; Ejecución; Proyecto priorizado y con fuente de recursos actual por parte del sector.</t>
    </r>
    <r>
      <rPr>
        <sz val="11"/>
        <color rgb="FFFF0000"/>
        <rFont val="Verdana"/>
        <family val="2"/>
      </rPr>
      <t xml:space="preserve"> Quien dio la plata a ENTerritorio?</t>
    </r>
    <r>
      <rPr>
        <sz val="11"/>
        <rFont val="Verdana"/>
        <family val="2"/>
      </rPr>
      <t xml:space="preserve"> ENTerritorio lo está ejecutando.</t>
    </r>
  </si>
  <si>
    <r>
      <t xml:space="preserve">SI confirma sector; </t>
    </r>
    <r>
      <rPr>
        <sz val="11"/>
        <color rgb="FFFF0000"/>
        <rFont val="Verdana"/>
        <family val="2"/>
      </rPr>
      <t>Estudios y Diseños (fase 3)</t>
    </r>
    <r>
      <rPr>
        <sz val="11"/>
        <rFont val="Verdana"/>
        <family val="2"/>
      </rPr>
      <t xml:space="preserve">; Proyecto priorizado y con fuente de recursos actual por parte del sector. Anteriormente, el municipio denomina este proyecto como:  Construcción de 500 unidades sanitarias con saneamiento básico para vivienda rural dispersa en  López. 6/06/25 ; </t>
    </r>
    <r>
      <rPr>
        <sz val="11"/>
        <color rgb="FFFF0000"/>
        <rFont val="Verdana"/>
        <family val="2"/>
      </rPr>
      <t>Viable:</t>
    </r>
    <r>
      <rPr>
        <sz val="11"/>
        <rFont val="Verdana"/>
        <family val="2"/>
      </rPr>
      <t xml:space="preserve"> CDP 158524 por valor de $5.897.822.442 y CDP 158624 por valor de $117.956.449 del 26 de diciembre de 2024, para un total de $ 6.015.778.891; </t>
    </r>
    <r>
      <rPr>
        <sz val="11"/>
        <color rgb="FFFF0000"/>
        <rFont val="Verdana"/>
        <family val="2"/>
      </rPr>
      <t>bpin 2017011000049 EN MAPA INVERSIONES no incluye cauca. VENCIDOS LOS CDPs?</t>
    </r>
  </si>
  <si>
    <r>
      <rPr>
        <b/>
        <sz val="11"/>
        <rFont val="Verdana"/>
        <family val="2"/>
      </rPr>
      <t>MinVivienda 14/10/2025: Ajustar el valor de los aportes de la nación por $89.137.132.435 valor a ser financiado con vigencias futuras fiscales en el marco de la Declaratoria de Importancia Estratégica – DIE de los proyectos de Agua y Saneamiento Básico priorizados por el Gobierno Nacional.</t>
    </r>
    <r>
      <rPr>
        <sz val="11"/>
        <rFont val="Verdana"/>
        <family val="2"/>
      </rPr>
      <t xml:space="preserve">
SI confirma sector; </t>
    </r>
    <r>
      <rPr>
        <b/>
        <sz val="11"/>
        <color rgb="FF00B050"/>
        <rFont val="Verdana"/>
        <family val="2"/>
      </rPr>
      <t>PINES</t>
    </r>
    <r>
      <rPr>
        <sz val="11"/>
        <rFont val="Verdana"/>
        <family val="2"/>
      </rPr>
      <t xml:space="preserve">; Estudios y Diseños (fase 3) ; Monto Faltante:; Viabilizado por DNP; VF:SI; Excepcional; Territorio pone 12.000 millones y el MVCT 1.700. Radicaron los ajustes al MVCT 18 de ENE 2025. Es una prioridad territorial, </t>
    </r>
    <r>
      <rPr>
        <sz val="11"/>
        <color rgb="FFFF0000"/>
        <rFont val="Verdana"/>
        <family val="2"/>
      </rPr>
      <t>pero tiene concepto vencido. Tiene concepto técnico favorable del sector</t>
    </r>
    <r>
      <rPr>
        <sz val="11"/>
        <rFont val="Verdana"/>
        <family val="2"/>
      </rPr>
      <t xml:space="preserve">. La </t>
    </r>
    <r>
      <rPr>
        <b/>
        <sz val="11"/>
        <rFont val="Verdana"/>
        <family val="2"/>
      </rPr>
      <t>Gobernación financiará a $6.000 M</t>
    </r>
    <r>
      <rPr>
        <sz val="11"/>
        <rFont val="Verdana"/>
        <family val="2"/>
      </rPr>
      <t xml:space="preserve"> y el municipio de</t>
    </r>
    <r>
      <rPr>
        <b/>
        <sz val="11"/>
        <rFont val="Verdana"/>
        <family val="2"/>
      </rPr>
      <t xml:space="preserve"> Popayán financiará $6.000 M</t>
    </r>
    <r>
      <rPr>
        <sz val="11"/>
        <rFont val="Verdana"/>
        <family val="2"/>
      </rPr>
      <t xml:space="preserve">. Proyectos incluidos en la estrategia de vigencias futuras. </t>
    </r>
    <r>
      <rPr>
        <sz val="11"/>
        <color rgb="FFFF0000"/>
        <rFont val="Verdana"/>
        <family val="2"/>
      </rPr>
      <t xml:space="preserve">19/03/25 El restante va por vigencias futuras; </t>
    </r>
    <r>
      <rPr>
        <sz val="11"/>
        <rFont val="Verdana"/>
        <family val="2"/>
      </rPr>
      <t>6/09/25 Proyecto priorizado para trámite de v</t>
    </r>
    <r>
      <rPr>
        <sz val="11"/>
        <color rgb="FFFF0000"/>
        <rFont val="Verdana"/>
        <family val="2"/>
      </rPr>
      <t>igencias futuras y CONPES DIE I; Pendiente de actualización de presupuesto;</t>
    </r>
    <r>
      <rPr>
        <sz val="11"/>
        <rFont val="Verdana"/>
        <family val="2"/>
      </rPr>
      <t xml:space="preserve"> </t>
    </r>
  </si>
  <si>
    <r>
      <rPr>
        <b/>
        <sz val="11"/>
        <rFont val="Verdana"/>
        <family val="2"/>
      </rPr>
      <t xml:space="preserve">MinVivienda 14/10/2025: Ajustar el valor del aporte nación de la iniciativa por $6.743.459.012. Con estas inversiones se financian 331 cupos de mejoramiento en El Tambo, Timbiquí y López de Micay con 100% de la Nación. Del total de cupos, se han postulado 480 hogares, se han asignado 121, se han iniciado 80 mejoramientos, se han terminado 73.
</t>
    </r>
    <r>
      <rPr>
        <sz val="11"/>
        <rFont val="Verdana"/>
        <family val="2"/>
      </rPr>
      <t xml:space="preserve">
SI confirma sector; Estudios y Diseños (fase 3); A corte 25/07/2025 se han asignado en cupos para mejoramientos vivienda Urbano y Rural e inversión a los siguientes municipios: 
El Tambo: 179 cupos; $3.743.939.012
Lopez de Micay: 52 cupos; $1.216.800.000
Timbiquí: 100 cupos; $1.647.200.000 </t>
    </r>
  </si>
  <si>
    <t>Ministerio de Vivienda, Ciudad y Territorio /Municipios Cauca</t>
  </si>
  <si>
    <r>
      <rPr>
        <b/>
        <sz val="11"/>
        <rFont val="Verdana"/>
        <family val="2"/>
      </rPr>
      <t>MinVivienda 14/10/2025: 
Ajustar los valores de la iniciativa. Aporte Nación por $76.576.476.996, Aporte Territorio por $12.934.800.000 pendiente indicar municipios. y Total inversión: $89.511.276.996. Con estas inversiones se financian 4.329 cupos de mejoramiento de vivienda en 32 de los 42 departamentos del Cauca. 
Del total de cupos se han postulado 3.837 hogares, se han asignado 1.435, se han iniciado 1.068 mejoramientos, se han terminado 902</t>
    </r>
    <r>
      <rPr>
        <sz val="11"/>
        <rFont val="Verdana"/>
        <family val="2"/>
      </rPr>
      <t xml:space="preserve">
SI confirma sector;</t>
    </r>
    <r>
      <rPr>
        <sz val="11"/>
        <color rgb="FFFF0000"/>
        <rFont val="Verdana"/>
        <family val="2"/>
      </rPr>
      <t xml:space="preserve"> Estudios y Diseños (fase 3)</t>
    </r>
    <r>
      <rPr>
        <sz val="11"/>
        <rFont val="Verdana"/>
        <family val="2"/>
      </rPr>
      <t xml:space="preserve">; Gestión: 4.547 cupos para mejoramientos se tienen.  </t>
    </r>
    <r>
      <rPr>
        <sz val="11"/>
        <color rgb="FFFF0000"/>
        <rFont val="Verdana"/>
        <family val="2"/>
      </rPr>
      <t>Se encuentran en ejecución</t>
    </r>
    <r>
      <rPr>
        <sz val="11"/>
        <rFont val="Verdana"/>
        <family val="2"/>
      </rPr>
      <t xml:space="preserve"> y terminados 557; A corte 25/07/2025 para el departamento del Cauca hay un total de 4.660 cupos para mejoramientos vivienda Urbano y Rural, de los cuales:Urbano: 2.388. Por un monto: $ 96.254.736.008
Monto PGN: $83.319.936.008
Monto Contrapartida: $ 12.934.800.000</t>
    </r>
  </si>
  <si>
    <r>
      <rPr>
        <sz val="11"/>
        <color rgb="FFFF0000"/>
        <rFont val="Verdana"/>
        <family val="2"/>
      </rPr>
      <t>SI confirma sector;</t>
    </r>
    <r>
      <rPr>
        <sz val="11"/>
        <rFont val="Verdana"/>
        <family val="2"/>
      </rPr>
      <t xml:space="preserve"> Estudios y Diseños (fase 3) </t>
    </r>
  </si>
  <si>
    <r>
      <rPr>
        <sz val="11"/>
        <color rgb="FFFF0000"/>
        <rFont val="Verdana"/>
        <family val="2"/>
      </rPr>
      <t>SI confirma sector;</t>
    </r>
    <r>
      <rPr>
        <sz val="11"/>
        <rFont val="Verdana"/>
        <family val="2"/>
      </rPr>
      <t xml:space="preserve"> Obra en ejecución.</t>
    </r>
  </si>
  <si>
    <r>
      <t xml:space="preserve">SI confirma sector; </t>
    </r>
    <r>
      <rPr>
        <b/>
        <sz val="11"/>
        <rFont val="Verdana"/>
        <family val="2"/>
      </rPr>
      <t xml:space="preserve">Obra en ejecución; </t>
    </r>
    <r>
      <rPr>
        <sz val="11"/>
        <color rgb="FF000000"/>
        <rFont val="Verdana"/>
        <family val="2"/>
      </rPr>
      <t>Monto Faltante:10000000000; FONDO TODOS SOMOS PAZCÍFICO</t>
    </r>
    <r>
      <rPr>
        <b/>
        <sz val="11"/>
        <color rgb="FF000000"/>
        <rFont val="Verdana"/>
        <family val="2"/>
      </rPr>
      <t>. 30 Sept confirma ellos aportan todos los recursos, dan cierre</t>
    </r>
  </si>
  <si>
    <r>
      <t xml:space="preserve">SI confirma sector; NO; Estudios y Diseños (fase 3) ; Monto Faltante:1523936656; FONDO TODOS SOMOS PAZCÍFICO. </t>
    </r>
    <r>
      <rPr>
        <b/>
        <sz val="11"/>
        <color rgb="FF000000"/>
        <rFont val="Verdana"/>
        <family val="2"/>
      </rPr>
      <t>30 Sept confirma ellos aportan todos los recursos, dan cierre</t>
    </r>
  </si>
  <si>
    <r>
      <t xml:space="preserve">SI confirma sector; 3000000000- </t>
    </r>
    <r>
      <rPr>
        <sz val="11"/>
        <color rgb="FFFF0000"/>
        <rFont val="Verdana"/>
        <family val="2"/>
      </rPr>
      <t>11000000000;</t>
    </r>
    <r>
      <rPr>
        <sz val="11"/>
        <rFont val="Verdana"/>
        <family val="2"/>
      </rPr>
      <t xml:space="preserve"> </t>
    </r>
    <r>
      <rPr>
        <sz val="11"/>
        <color rgb="FFFF0000"/>
        <rFont val="Verdana"/>
        <family val="2"/>
      </rPr>
      <t>Factibilidad (fase 2)</t>
    </r>
    <r>
      <rPr>
        <sz val="11"/>
        <rFont val="Verdana"/>
        <family val="2"/>
      </rPr>
      <t>; VF; El MEN y el municipio están buscando la ubicación del lote para avanzar con la definición de la sede. FINDETER realizaría los estudios y diseños una vez se defina el predio de la obra. En proceso de adquisición de predio, se están gestionando y realizando mesas de trabajo interinstitucionales para complementar obras adicionales externas a los predios en estudio. Proyecto en estructuración, no se cuenta con predio el cual si bien esta en ejercicios de adquisición depende de su viabilidad y tramite.</t>
    </r>
  </si>
  <si>
    <r>
      <t xml:space="preserve">SI confirma sector;700000000 </t>
    </r>
    <r>
      <rPr>
        <sz val="11"/>
        <color rgb="FFFF0000"/>
        <rFont val="Verdana"/>
        <family val="2"/>
      </rPr>
      <t>- 5000000000</t>
    </r>
    <r>
      <rPr>
        <sz val="11"/>
        <rFont val="Verdana"/>
        <family val="2"/>
      </rPr>
      <t xml:space="preserve">; </t>
    </r>
    <r>
      <rPr>
        <sz val="11"/>
        <color rgb="FFFF0000"/>
        <rFont val="Verdana"/>
        <family val="2"/>
      </rPr>
      <t xml:space="preserve"> Ejecución; Proyecto Pendiente de formular;</t>
    </r>
    <r>
      <rPr>
        <sz val="11"/>
        <rFont val="Verdana"/>
        <family val="2"/>
      </rPr>
      <t xml:space="preserve"> la Universidad del Macizo Colombiano está diseñada para actuar como un eje articulador socio-territorial que contribuya al desarrollo y la pervivencia del ecosistema estratégico del Macizo y al fortalecimiento de sus culturas, así mismo, se presenta como una iniciativa intercultural e institucional, apoyada por una amplia red de organizaciones sociales, comunitarias, campesinas, indígenas y afrocolombianas, así como administraciones municipales e instituciones educativas de la región. 31/08/25 EL SECTOR COMENTA Instalación de ambientes modulares  en predio de la Normal Superior. Institución de Educación Superior del Cauca. </t>
    </r>
    <r>
      <rPr>
        <sz val="11"/>
        <color rgb="FFFF0000"/>
        <rFont val="Verdana"/>
        <family val="2"/>
      </rPr>
      <t>$ 5.000.000.000</t>
    </r>
    <r>
      <rPr>
        <sz val="11"/>
        <rFont val="Verdana"/>
        <family val="2"/>
      </rPr>
      <t xml:space="preserve">
</t>
    </r>
    <r>
      <rPr>
        <sz val="11"/>
        <color rgb="FFFF0000"/>
        <rFont val="Verdana"/>
        <family val="2"/>
      </rPr>
      <t>Se encuentran en elaboración los estudios de factibilidad</t>
    </r>
    <r>
      <rPr>
        <sz val="11"/>
        <rFont val="Verdana"/>
        <family val="2"/>
      </rPr>
      <t xml:space="preserve"> por parte del Colegio Mayor del Cauca financiados por el MEN y que </t>
    </r>
    <r>
      <rPr>
        <sz val="11"/>
        <color rgb="FFFF0000"/>
        <rFont val="Verdana"/>
        <family val="2"/>
      </rPr>
      <t>culminan en diciembre de 2024</t>
    </r>
    <r>
      <rPr>
        <sz val="11"/>
        <rFont val="Verdana"/>
        <family val="2"/>
      </rPr>
      <t xml:space="preserve">. </t>
    </r>
    <r>
      <rPr>
        <sz val="11"/>
        <color rgb="FFFF0000"/>
        <rFont val="Verdana"/>
        <family val="2"/>
      </rPr>
      <t>Para el 2025 se contratará la proyección de los documentos maestros para los registros calificados de los programas académicos a ofertar en la Universidad, orientados al proceso de radicación del estudio de factibilidad para el avanzar en el trámite de creación de la Universidad</t>
    </r>
    <r>
      <rPr>
        <sz val="11"/>
        <rFont val="Verdana"/>
        <family val="2"/>
      </rPr>
      <t xml:space="preserve">
</t>
    </r>
    <r>
      <rPr>
        <sz val="11"/>
        <color rgb="FFFF0000"/>
        <rFont val="Verdana"/>
        <family val="2"/>
      </rPr>
      <t>21/03/25</t>
    </r>
    <r>
      <rPr>
        <sz val="11"/>
        <rFont val="Verdana"/>
        <family val="2"/>
      </rPr>
      <t xml:space="preserve"> Al presupuesto </t>
    </r>
    <r>
      <rPr>
        <sz val="11"/>
        <color rgb="FFFF0000"/>
        <rFont val="Verdana"/>
        <family val="2"/>
      </rPr>
      <t>se debe agregrar el rubro de adecuación de modulares.</t>
    </r>
    <r>
      <rPr>
        <sz val="11"/>
        <rFont val="Verdana"/>
        <family val="2"/>
      </rPr>
      <t xml:space="preserve">; </t>
    </r>
    <r>
      <rPr>
        <sz val="11"/>
        <color rgb="FFFF0000"/>
        <rFont val="Verdana"/>
        <family val="2"/>
      </rPr>
      <t>Para el 2025 se contratará la proyección de los documentos maestros para los registros</t>
    </r>
    <r>
      <rPr>
        <sz val="11"/>
        <rFont val="Verdana"/>
        <family val="2"/>
      </rPr>
      <t xml:space="preserve"> calificados de los programas académicos a ofertar en la Universidad, orientados al proceso de radicación del estudio de factibilidad para el avanzar en el trámite de creación de la Universidad. Instalación de ambientes modulares  en predio de la Normal Superior. Institución de Educación Superior del Cauca.</t>
    </r>
  </si>
  <si>
    <t>SI confirma sector; Ejecución; 28.02.2025. El alcalde solicita que el MEN envíe oficio con detalles del proyecto. Proyecto priorizado y con fuente de recursos actual por parte del sector.; Con saldos de los recursos FFIIE se espera entregar las intervenciones previstas para el Colegio Miguel Zapata, dentro de las cuales se destaca el cerramiento perimetral para reducir riesgos relacionados con el conflicto armado. Este proyecto se encuentra dentro del proyecto de inversión (BPIN 202300000000455) que está identificado en la Ley de aplazamiento por un valor de $1,0 billon</t>
  </si>
  <si>
    <r>
      <t xml:space="preserve">SI confirma sector; DIE; 2500000000- </t>
    </r>
    <r>
      <rPr>
        <sz val="11"/>
        <color rgb="FFFF0000"/>
        <rFont val="Verdana"/>
        <family val="2"/>
      </rPr>
      <t>36353000000</t>
    </r>
    <r>
      <rPr>
        <sz val="11"/>
        <rFont val="Verdana"/>
        <family val="2"/>
      </rPr>
      <t xml:space="preserve">; Estudios y Diseños (fase 3); VF:SI; Excepcional; Proyecto priorizado y con fuente de recursos actual por parte del sector; </t>
    </r>
    <r>
      <rPr>
        <b/>
        <sz val="11"/>
        <color rgb="FFFF0000"/>
        <rFont val="Verdana"/>
        <family val="2"/>
      </rPr>
      <t>La iniciativa solo contempla fase de estudios y diseños</t>
    </r>
    <r>
      <rPr>
        <sz val="11"/>
        <rFont val="Verdana"/>
        <family val="2"/>
      </rPr>
      <t xml:space="preserve"> de la cual se podra determinar el valor correspondiente para obra</t>
    </r>
  </si>
  <si>
    <r>
      <t xml:space="preserve">SI confirma sector; 2000000000- </t>
    </r>
    <r>
      <rPr>
        <sz val="11"/>
        <color rgb="FFFF0000"/>
        <rFont val="Verdana"/>
        <family val="2"/>
      </rPr>
      <t>10.015.454.560</t>
    </r>
    <r>
      <rPr>
        <sz val="11"/>
        <rFont val="Verdana"/>
        <family val="2"/>
      </rPr>
      <t>;Ejecución; Proyecto priorizado y con fuente de recursos actual por parte del sector.</t>
    </r>
  </si>
  <si>
    <r>
      <t xml:space="preserve">SI confirma sector; PINE; 2.  Con </t>
    </r>
    <r>
      <rPr>
        <sz val="11"/>
        <color rgb="FFFF0000"/>
        <rFont val="Verdana"/>
        <family val="2"/>
      </rPr>
      <t>Prefactibilidad;</t>
    </r>
    <r>
      <rPr>
        <sz val="11"/>
        <rFont val="Verdana"/>
        <family val="2"/>
      </rPr>
      <t xml:space="preserve"> VF:SI; Excepcional; Proyecto priorizado y con fuente de recursos actual por parte del sector. El sector indica que La iniciativa </t>
    </r>
    <r>
      <rPr>
        <sz val="11"/>
        <color rgb="FFFF0000"/>
        <rFont val="Verdana"/>
        <family val="2"/>
      </rPr>
      <t>solo contempla fase de estudios y diseños</t>
    </r>
    <r>
      <rPr>
        <sz val="11"/>
        <rFont val="Verdana"/>
        <family val="2"/>
      </rPr>
      <t xml:space="preserve"> de la cual </t>
    </r>
    <r>
      <rPr>
        <sz val="11"/>
        <color rgb="FFFF0000"/>
        <rFont val="Verdana"/>
        <family val="2"/>
      </rPr>
      <t xml:space="preserve">se podra determinar el valor correspondiente para obra; </t>
    </r>
  </si>
  <si>
    <t>SI confirma sector; Proyecto en ejecución. Mediante Resolución No. 025392 del 21 de diciembre de 2023 se transfirieron $52.000 millones para financiar el proyecto de infarestructura. En la vigencia 2024 la universidad solicitó aclaración sobre el alcance de los recursos asignados manifestando la necesidad de asignaciones para funcionamiento. Desde el MinEducación se aclaró que los $52.000 tienen como finalidad la infraestructura y a partir de la propuesta presentada por la UniValle se se establece el compromiso revisar la cifra y conciliar los recursos que se asignarían adicionalmente a la base presupuestal de funcionamiento en el marco del Plan Integral de Cobertura.</t>
  </si>
  <si>
    <r>
      <t xml:space="preserve">SI confirma sector; PINE; 2.  Con </t>
    </r>
    <r>
      <rPr>
        <sz val="11"/>
        <color rgb="FFFF0000"/>
        <rFont val="Verdana"/>
        <family val="2"/>
      </rPr>
      <t>Prefactibilida</t>
    </r>
    <r>
      <rPr>
        <sz val="11"/>
        <rFont val="Verdana"/>
        <family val="2"/>
      </rPr>
      <t>d;VF:SI;Excepcional;</t>
    </r>
  </si>
  <si>
    <r>
      <rPr>
        <b/>
        <sz val="11"/>
        <color rgb="FFFF0000"/>
        <rFont val="Verdana"/>
        <family val="2"/>
      </rPr>
      <t>SI confirma sector;</t>
    </r>
    <r>
      <rPr>
        <b/>
        <sz val="11"/>
        <rFont val="Verdana"/>
        <family val="2"/>
      </rPr>
      <t xml:space="preserve"> </t>
    </r>
    <r>
      <rPr>
        <b/>
        <sz val="11"/>
        <color rgb="FFFF0000"/>
        <rFont val="Verdana"/>
        <family val="2"/>
      </rPr>
      <t>Ejecución ;</t>
    </r>
    <r>
      <rPr>
        <sz val="11"/>
        <color rgb="FFFF0000"/>
        <rFont val="Verdana"/>
        <family val="2"/>
      </rPr>
      <t xml:space="preserve"> </t>
    </r>
    <r>
      <rPr>
        <b/>
        <sz val="11"/>
        <color rgb="FFFF0000"/>
        <rFont val="Verdana"/>
        <family val="2"/>
      </rPr>
      <t>Proyecto Pendiente de formular</t>
    </r>
    <r>
      <rPr>
        <sz val="11"/>
        <rFont val="Verdana"/>
        <family val="2"/>
      </rPr>
      <t xml:space="preserve">;la Universidad del Macizo Colombiano está diseñada para actuar como un eje articulador socio-territorial que contribuya al desarrollo y la pervivencia del ecosistema estratégico del Macizo y al fortalecimiento de sus culturas, así mismo, se presenta como una iniciativa intercultural e institucional, apoyada por una amplia red de organizaciones sociales, comunitarias, campesinas, indígenas y afrocolombianas, así como administraciones municipales e instituciones educativas de la región.
31/08/25 EL SECTOR COMENTA Instalación de ambientes modulares  en predio de la Normal Superior. Institución de Educación Superior del Cauca. $ 5000000000
</t>
    </r>
    <r>
      <rPr>
        <sz val="11"/>
        <color rgb="FFFF0000"/>
        <rFont val="Verdana"/>
        <family val="2"/>
      </rPr>
      <t>Se encuentran en elaboración los estudios de factibilidad</t>
    </r>
    <r>
      <rPr>
        <sz val="11"/>
        <rFont val="Verdana"/>
        <family val="2"/>
      </rPr>
      <t xml:space="preserve"> por parte del Colegio Mayor del Cauca financiados por el MEN y que culminan en diciembre de 2024. 
</t>
    </r>
    <r>
      <rPr>
        <sz val="11"/>
        <color rgb="FFFF0000"/>
        <rFont val="Verdana"/>
        <family val="2"/>
      </rPr>
      <t xml:space="preserve">Para el 2025 se contratará </t>
    </r>
    <r>
      <rPr>
        <sz val="11"/>
        <rFont val="Verdana"/>
        <family val="2"/>
      </rPr>
      <t xml:space="preserve">la proyección de los documentos maestros para los registros calificados de los programas académicos a ofertar en la Universidad, </t>
    </r>
    <r>
      <rPr>
        <sz val="11"/>
        <color rgb="FFFF0000"/>
        <rFont val="Verdana"/>
        <family val="2"/>
      </rPr>
      <t>orientados al proceso de radicación del estudio de factibilidad</t>
    </r>
    <r>
      <rPr>
        <sz val="11"/>
        <rFont val="Verdana"/>
        <family val="2"/>
      </rPr>
      <t xml:space="preserve"> para el avanzar en el trámite de creación de la Universidad </t>
    </r>
    <r>
      <rPr>
        <sz val="11"/>
        <color rgb="FFFF0000"/>
        <rFont val="Verdana"/>
        <family val="2"/>
      </rPr>
      <t>21/03/25</t>
    </r>
    <r>
      <rPr>
        <sz val="11"/>
        <rFont val="Verdana"/>
        <family val="2"/>
      </rPr>
      <t xml:space="preserve"> Al presupuesto se debe </t>
    </r>
    <r>
      <rPr>
        <sz val="11"/>
        <color rgb="FFFF0000"/>
        <rFont val="Verdana"/>
        <family val="2"/>
      </rPr>
      <t>agregrar el rubro de adecuación de modulares</t>
    </r>
    <r>
      <rPr>
        <sz val="11"/>
        <rFont val="Verdana"/>
        <family val="2"/>
      </rPr>
      <t>.; P</t>
    </r>
    <r>
      <rPr>
        <sz val="11"/>
        <color rgb="FFFF0000"/>
        <rFont val="Verdana"/>
        <family val="2"/>
      </rPr>
      <t>ara el 2025 se contratará la proyección de los documentos maestros para los registros calificados de los programas académicos a ofertar en la Universidad, orientados al proceso de radicación del estudio de factibilidad para el avanzar en el trámite de creación de la Universidad</t>
    </r>
  </si>
  <si>
    <r>
      <rPr>
        <sz val="11"/>
        <color rgb="FFFF0000"/>
        <rFont val="Verdana"/>
        <family val="2"/>
      </rPr>
      <t>SI confirma sector;</t>
    </r>
    <r>
      <rPr>
        <sz val="11"/>
        <rFont val="Verdana"/>
        <family val="2"/>
      </rPr>
      <t xml:space="preserve"> </t>
    </r>
    <r>
      <rPr>
        <sz val="11"/>
        <color rgb="FFFF0000"/>
        <rFont val="Verdana"/>
        <family val="2"/>
      </rPr>
      <t>Ejecución;</t>
    </r>
    <r>
      <rPr>
        <sz val="11"/>
        <rFont val="Verdana"/>
        <family val="2"/>
      </rPr>
      <t xml:space="preserve"> VF:NO; 05.03.2025. la ET  no se conoce el avance. 
Anuncio Ministerial para el Cañón del Micay: Proyecto priorizado y con fuente de recursos actual por parte del sector. Se proyecta la adquisición de 9.7 toneladas anuales de harina de chontaduro para la elaboración de la Bienestarina Mamá dirigida a las madres gestantes, la compra se realizara en el municipio del Tambo y la distribución se hará a nivel Nacional. </t>
    </r>
    <r>
      <rPr>
        <sz val="11"/>
        <color rgb="FFFF0000"/>
        <rFont val="Verdana"/>
        <family val="2"/>
      </rPr>
      <t>A la fecha se encuentra en la estructuración del contrato</t>
    </r>
    <r>
      <rPr>
        <sz val="11"/>
        <rFont val="Verdana"/>
        <family val="2"/>
      </rPr>
      <t xml:space="preserve"> </t>
    </r>
    <r>
      <rPr>
        <sz val="11"/>
        <color rgb="FFFF0000"/>
        <rFont val="Verdana"/>
        <family val="2"/>
      </rPr>
      <t>y se proyecta la primera adquicisión en abril.</t>
    </r>
    <r>
      <rPr>
        <sz val="11"/>
        <rFont val="Verdana"/>
        <family val="2"/>
      </rPr>
      <t xml:space="preserve"> </t>
    </r>
    <r>
      <rPr>
        <sz val="11"/>
        <color rgb="FFFF0000"/>
        <rFont val="Verdana"/>
        <family val="2"/>
      </rPr>
      <t xml:space="preserve"> El lanzamiento de este proyecto se realizo en noviembre.</t>
    </r>
    <r>
      <rPr>
        <sz val="11"/>
        <rFont val="Verdana"/>
        <family val="2"/>
      </rPr>
      <t xml:space="preserve"> Se sugiere revisar si se retira ya que es un </t>
    </r>
    <r>
      <rPr>
        <sz val="11"/>
        <color rgb="FFFF0000"/>
        <rFont val="Verdana"/>
        <family val="2"/>
      </rPr>
      <t>proyecto que esta ejecutado.</t>
    </r>
    <r>
      <rPr>
        <sz val="11"/>
        <rFont val="Verdana"/>
        <family val="2"/>
      </rPr>
      <t xml:space="preserve"> 20/03/2025: los avances de esta compra se realiza en el marco de lo establecido en el contrato 01014512022 suscrito entre el ICBF e Ingredion Colombia S.A., a la fecha </t>
    </r>
    <r>
      <rPr>
        <b/>
        <sz val="11"/>
        <rFont val="Verdana"/>
        <family val="2"/>
      </rPr>
      <t>se ha logrado la compra de 2 Ton</t>
    </r>
    <r>
      <rPr>
        <sz val="11"/>
        <rFont val="Verdana"/>
        <family val="2"/>
      </rPr>
      <t xml:space="preserve"> al proveedor APACH,  equivalente a aproximadamente a  un total de</t>
    </r>
    <r>
      <rPr>
        <b/>
        <sz val="11"/>
        <rFont val="Verdana"/>
        <family val="2"/>
      </rPr>
      <t xml:space="preserve"> $68.000.000</t>
    </r>
    <r>
      <rPr>
        <sz val="11"/>
        <rFont val="Verdana"/>
        <family val="2"/>
      </rPr>
      <t xml:space="preserve"> pesos colombianos, y un avance del 17% de la meta definida. 21/03/25 Los valores que se reportan incluyen todo el proyecto, la inversión ya se esta ejecutando. A la fecha se ha logrado la compra de dos tenalas y una tonela a la fecha de </t>
    </r>
    <r>
      <rPr>
        <b/>
        <sz val="11"/>
        <rFont val="Verdana"/>
        <family val="2"/>
      </rPr>
      <t>$105 millobes de pesos. Confirmado en mesa técnica</t>
    </r>
  </si>
  <si>
    <r>
      <rPr>
        <b/>
        <sz val="11"/>
        <rFont val="Verdana"/>
        <family val="2"/>
      </rPr>
      <t>SI confirma sector</t>
    </r>
    <r>
      <rPr>
        <sz val="11"/>
        <rFont val="Verdana"/>
        <family val="2"/>
      </rPr>
      <t xml:space="preserve">; </t>
    </r>
    <r>
      <rPr>
        <b/>
        <sz val="11"/>
        <rFont val="Verdana"/>
        <family val="2"/>
      </rPr>
      <t>Ejecución ;</t>
    </r>
    <r>
      <rPr>
        <sz val="11"/>
        <rFont val="Verdana"/>
        <family val="2"/>
      </rPr>
      <t xml:space="preserve"> Monto Faltante:14664789911,7571; ; VF:SI; Ordinaria; Este proyecto tiene como propósito brindar 14.057 soluciones de acceso comunitario a Internet en las zonas rurales y apartadas del país, cuyos puntos de conectividad prestarán el servicio de forma gratuita hasta 24 horas al día , los 7 días de la semana, y de manera ininterrumpida al menos hasta el año 2032.; Mapa Inversiones BPIN 2018011000388 por 3.395.477.001.909</t>
    </r>
  </si>
  <si>
    <t>DNP(FRPT) / Municipio de Jamundí</t>
  </si>
  <si>
    <t>Iniciativa incluida en este llistado posterior a la radicación de los documentos del Pacto por la DER, por instrucción y a partir de reunión con la directora, donde la DER solicitó incluirlo. $4.00 y contra partida del Municipio por $2.200, sin embargo, posteriormente en mesa, el municipio indicó contrapartida de $1.100</t>
  </si>
  <si>
    <t>SI confirma sector; Ejecución ; Convenio de cooperación internacional suscrito entre Fondo Paz, DSCI y UNODC, cuya fuente de financiació son los recursos de inversión del Fondo Paz correspondientes a la vigencia 2023. El programa se encuentra en ejecución desde diciembre de 2023. MARZO 5. No han contactado al municipio. Confirmado en reunión con Mininterior y por correo electrónico por la Unidad</t>
  </si>
  <si>
    <t>SI confirma sector; Ejecución; 28.02.2025. El Alcalde solicita revisar los recursos de adición con FONSECON. Incluidos por el sector se financiará con el Fondo Todos somos Pacífico. Anuncio Ministerial para el Cañón del Micay: Proyecto priorizado y con fuente de recursos actual por parte del sector.</t>
  </si>
  <si>
    <t xml:space="preserve">SI confirma sector; Ejecución; Incluidos por el sector se financiará con el Fondo Todos somos Pazífico. Anuncio Ministerial para el Cañón del Micay: Proyecto priorizado y con fuente de recursos actual por parte del sector. </t>
  </si>
  <si>
    <t xml:space="preserve">El Ministerio de Cultura, las Artes y los Saberes financia esta iniciativa que ya cuenta con procesos adjudicada </t>
  </si>
  <si>
    <r>
      <rPr>
        <b/>
        <sz val="11"/>
        <color rgb="FFFF0000"/>
        <rFont val="Verdana"/>
        <family val="2"/>
      </rPr>
      <t>SI confirma sector;</t>
    </r>
    <r>
      <rPr>
        <b/>
        <sz val="11"/>
        <color rgb="FF000000"/>
        <rFont val="Verdana"/>
        <family val="2"/>
      </rPr>
      <t xml:space="preserve"> Ejecución </t>
    </r>
    <r>
      <rPr>
        <sz val="11"/>
        <color rgb="FF000000"/>
        <rFont val="Verdana"/>
        <family val="2"/>
      </rPr>
      <t xml:space="preserve">; </t>
    </r>
    <r>
      <rPr>
        <sz val="11"/>
        <color rgb="FFFF0000"/>
        <rFont val="Verdana"/>
        <family val="2"/>
      </rPr>
      <t>No hay información;</t>
    </r>
    <r>
      <rPr>
        <sz val="11"/>
        <color rgb="FF000000"/>
        <rFont val="Verdana"/>
        <family val="2"/>
      </rPr>
      <t xml:space="preserve"> 13 Incentivos a organizaciones comunitarias por medio de convocatoria pública. La contratación de las organizaciones</t>
    </r>
    <r>
      <rPr>
        <sz val="11"/>
        <color rgb="FFFF0000"/>
        <rFont val="Verdana"/>
        <family val="2"/>
      </rPr>
      <t xml:space="preserve"> se dará en marzo de 2025. </t>
    </r>
    <r>
      <rPr>
        <sz val="11"/>
        <color rgb="FF000000"/>
        <rFont val="Verdana"/>
        <family val="2"/>
      </rPr>
      <t xml:space="preserve">05 DE MARZO, no se han contactado con el municipio para dar información de proyecto; </t>
    </r>
  </si>
  <si>
    <r>
      <rPr>
        <b/>
        <sz val="11"/>
        <color rgb="FF000000"/>
        <rFont val="Verdana"/>
        <family val="2"/>
      </rPr>
      <t>SI confirma sector; NO; Ejecución ;</t>
    </r>
    <r>
      <rPr>
        <sz val="11"/>
        <color rgb="FF000000"/>
        <rFont val="Verdana"/>
        <family val="2"/>
      </rPr>
      <t xml:space="preserve"> Monto Faltante:; ; VF: ; Los recursos con los que se ejecuta este proyecto corresponden a la vigencia 2023; </t>
    </r>
  </si>
  <si>
    <r>
      <rPr>
        <b/>
        <sz val="11"/>
        <color rgb="FF000000"/>
        <rFont val="Verdana"/>
        <family val="2"/>
      </rPr>
      <t>SI confirma sector; NO; Ejecución</t>
    </r>
    <r>
      <rPr>
        <sz val="11"/>
        <color rgb="FF000000"/>
        <rFont val="Verdana"/>
        <family val="2"/>
      </rPr>
      <t xml:space="preserve">; Monto Faltante:; ; VF:; Anuncio Ministerial para el Cañón del Micay: Proyecto priorizado y con fuente de recursos actual por parte del sector. 11/03/2025- El sector solicita   un ajuste en el valor total de la obra a $716.000.000; 20/03/25 Esta en reserva presupuestal por falta del PAC y ya esta contratada; </t>
    </r>
  </si>
  <si>
    <r>
      <rPr>
        <b/>
        <sz val="11"/>
        <color rgb="FF000000"/>
        <rFont val="Verdana"/>
        <family val="2"/>
      </rPr>
      <t xml:space="preserve">SI confirma sector; Ejecución; </t>
    </r>
    <r>
      <rPr>
        <sz val="11"/>
        <color rgb="FF000000"/>
        <rFont val="Verdana"/>
        <family val="2"/>
      </rPr>
      <t xml:space="preserve">Monto Faltante: VF:;Mesa de Diálogo en el Norte del Departamento del Cauca; </t>
    </r>
  </si>
  <si>
    <r>
      <rPr>
        <b/>
        <sz val="11"/>
        <rFont val="Verdana"/>
        <family val="2"/>
      </rPr>
      <t>SI confirma sector; Ejecución;</t>
    </r>
    <r>
      <rPr>
        <sz val="11"/>
        <rFont val="Verdana"/>
        <family val="2"/>
      </rPr>
      <t xml:space="preserve"> Monto Faltante:7181572069; Proyecto con viabilidad sectorial en la PIIP; VF:SI;  Ordinaria ; Se  firmó un contrato interadministrativo con FINDETER S.A., para prestar el servicio de Asistencia Técnica Integral para adelantar la estructuración de la contratación de este proyecto e</t>
    </r>
    <r>
      <rPr>
        <b/>
        <sz val="11"/>
        <rFont val="Verdana"/>
        <family val="2"/>
      </rPr>
      <t>n alianza con la Agencia de Renovación del Territorio - ART</t>
    </r>
    <r>
      <rPr>
        <sz val="11"/>
        <rFont val="Verdana"/>
        <family val="2"/>
      </rPr>
      <t xml:space="preserve">, ubicadas en centros poblados, localidades o comunidades rurales de municipios PDET. 31/08/25 Este proyecto está orientado a proveer la instalación, puesta en servicio y operación de 1.262 soluciones de acceso comunitario a Internet a nivel nacional , a través de zonas WiFi, ubicadas en centros poblados, localidades o comunidades rurales de municipios cobijados por los Programas de Desarrollo con Enfoque Territorial – PDET.; </t>
    </r>
  </si>
  <si>
    <r>
      <rPr>
        <b/>
        <sz val="11"/>
        <rFont val="Verdana"/>
        <family val="2"/>
      </rPr>
      <t>SI confirma sector; 5. Ejecución; Monto Faltante:38579954904</t>
    </r>
    <r>
      <rPr>
        <sz val="11"/>
        <rFont val="Verdana"/>
        <family val="2"/>
      </rPr>
      <t xml:space="preserve">; ; VF:; ; ; ; Según reporte del 8 de marzo sobre Anuncios del Cañon del Micay
La implementación del PNIS en lógica de acuerdos colectivos en el marco del Pacto Cauca, que comprende al municipio de Argelia y otros municipios del departamento, contempla una meta de atención a 1.616 núcleos familiares y la erradicación de 1.691 hectáreas de cultivos de uso ilícito. Para ello, se estima una asignación total de $48.579.954.904, distribuida entre recursos de inversión y procesos de reconversión productiva.; </t>
    </r>
  </si>
  <si>
    <r>
      <t xml:space="preserve">SI confirma sector; Ejecución; con Fuente de $1.916 de las comunidades </t>
    </r>
    <r>
      <rPr>
        <b/>
        <sz val="11"/>
        <rFont val="Verdana"/>
        <family val="2"/>
      </rPr>
      <t>en especie.</t>
    </r>
    <r>
      <rPr>
        <sz val="11"/>
        <rFont val="Verdana"/>
        <family val="2"/>
      </rPr>
      <t xml:space="preserve">
Se requiere realizar mesas técnicas con ADR y ART y la Gobernación para revisar el estado de este proyecto. </t>
    </r>
    <r>
      <rPr>
        <sz val="11"/>
        <color rgb="FFFF0000"/>
        <rFont val="Verdana"/>
        <family val="2"/>
      </rPr>
      <t>Proyecto repetido en los Pactos: Cauca y Nariño</t>
    </r>
    <r>
      <rPr>
        <sz val="11"/>
        <rFont val="Verdana"/>
        <family val="2"/>
      </rPr>
      <t xml:space="preserve">
</t>
    </r>
    <r>
      <rPr>
        <sz val="11"/>
        <color rgb="FFFF0000"/>
        <rFont val="Verdana"/>
        <family val="2"/>
      </rPr>
      <t>Inicia ejecución en 2025.</t>
    </r>
    <r>
      <rPr>
        <sz val="11"/>
        <rFont val="Verdana"/>
        <family val="2"/>
      </rPr>
      <t xml:space="preserve"> Valor cubre 10 municipios (PDET) Cauca (3) y Nariño (7) La Fase 1 del proyecto está en contratación. MADR: Asignación presupuestal - FFA : 18.235.771.001 (fue recortado este recurso y entrará en 2025)  y Cadenas agrícolas 9.500.000.000. Total ministerio: $27.742.367.517. Comunidades:: $9.460.800.000. ART: 10.000.000.000. 
Pendiente que la ART defina la distribución de los 10.000 millones entre Cauca y Nariño. Se tenía previsto cierre del proceso de contratación en la primera quincena de octubre. El recurso se va a una cuenta del FCP. Se inicia ejecución en enero de 2025 con recursos de 2024.
9460800000 puede ir en especie
; Proyecto viabilizado y aprobado por el FFA. Va a ser ejecutado por el Fondo Colombia en Paz. El recurso ya esta en el FCP e iniciaría ejecución en el segundo semestre de 2025.
Lo correspondiente a los municipios de Cauca es el valor de $9.690 Fuente ART $7.774  con Fuente de $1.916 de las </t>
    </r>
    <r>
      <rPr>
        <sz val="11"/>
        <color rgb="FFFF0000"/>
        <rFont val="Verdana"/>
        <family val="2"/>
      </rPr>
      <t>comunidades</t>
    </r>
  </si>
  <si>
    <t>SI confirma sector; NO; Estudios y Diseños (fase 3); Proyecto priorizado y con fuente de recursos actual por parte del sector. Estos proyectos de modernización están viabilizados por la Agencia de Desarrollo Rural y se estima que al finalizar la vigencia 2024 se comprometan los recursos mediante Fondo Colombia en Paz para su ejecución en 2025.
31/08/25 eL RECURSO SE EJECUTARÁ A TRAVÉS DEL FONDO COLOMBIA EN PAZ; Se mantiene el compromiso. Recurso 2024, y se ejecutará por medio del FCP.</t>
  </si>
  <si>
    <r>
      <rPr>
        <sz val="11"/>
        <color rgb="FFFF0000"/>
        <rFont val="Verdana"/>
        <family val="2"/>
      </rPr>
      <t>SI confirma sector;</t>
    </r>
    <r>
      <rPr>
        <b/>
        <sz val="11"/>
        <rFont val="Verdana"/>
        <family val="2"/>
      </rPr>
      <t xml:space="preserve"> Ejecución</t>
    </r>
    <r>
      <rPr>
        <sz val="11"/>
        <rFont val="Verdana"/>
        <family val="2"/>
      </rPr>
      <t xml:space="preserve"> ; Son recursos de FONTUR; VF:NO; El proyecto fue estructurado por el Ministerio de Comercio, Industria y Turismo en conjunto con el CRIC y aprobado en el Comité Directivo de Fontur del mes de diciembre de 2024, resultando en estado de aprobado por esta instancia.  Actualmente </t>
    </r>
    <r>
      <rPr>
        <sz val="11"/>
        <color rgb="FFFF0000"/>
        <rFont val="Verdana"/>
        <family val="2"/>
      </rPr>
      <t>se encuentra en fase de contratación</t>
    </r>
    <r>
      <rPr>
        <sz val="11"/>
        <rFont val="Verdana"/>
        <family val="2"/>
      </rPr>
      <t xml:space="preserve"> y tiene por objetivos: a) Fortalecer las capacidades de los destinos turísticos indígenas de las 10 zonas adscritas al CRIC para la gestión y la operación turística, desde el enfoque de turismo indígena; y b)Generar espacios de aprendizaje intercultural, enfatizando en el turismo indígena.
</t>
    </r>
    <r>
      <rPr>
        <sz val="11"/>
        <color rgb="FFFF0000"/>
        <rFont val="Verdana"/>
        <family val="2"/>
      </rPr>
      <t xml:space="preserve">19/03/25 </t>
    </r>
    <r>
      <rPr>
        <sz val="11"/>
        <rFont val="Verdana"/>
        <family val="2"/>
      </rPr>
      <t xml:space="preserve">Por parte del ministerio se solicta verificar que parte del CRIC va aca y que por otras intancias dado que ya se estan adelnatando tareas desde su parte misional. 
Las fuentes del proyecto son Fontur y Colombia Productiva.; </t>
    </r>
  </si>
  <si>
    <r>
      <t xml:space="preserve">SI confirma sector; Estudios y Diseños (fase 3);  Proyecto priorizado y con fuente de recursos actual por parte del sector. </t>
    </r>
    <r>
      <rPr>
        <sz val="11"/>
        <color rgb="FFFF0000"/>
        <rFont val="Verdana"/>
        <family val="2"/>
      </rPr>
      <t>Proyecto repetido en los Pactos: Nariño, Cauca y Chocó.</t>
    </r>
    <r>
      <rPr>
        <sz val="11"/>
        <rFont val="Verdana"/>
        <family val="2"/>
      </rPr>
      <t xml:space="preserve"> S</t>
    </r>
    <r>
      <rPr>
        <b/>
        <sz val="11"/>
        <rFont val="Verdana"/>
        <family val="2"/>
      </rPr>
      <t>e relaciona el valor exclusivo para Cauca</t>
    </r>
    <r>
      <rPr>
        <sz val="11"/>
        <rFont val="Verdana"/>
        <family val="2"/>
      </rPr>
      <t>. El proyecto ya se encuentra estructurado y presentado en el Fondo para la Vida y la Biodiversidad. El MADR aporta $34.389.000.000  (FRISCO) y MADS APORTA 21.524.929.239 a través del fondo y DSCI el restante. Se está en trámites administrativos para comprometer el recurso en 2024. Se espera iniciar ejecución en el segundo semestre del 2025. Grueso de ese recurso está en Tumaco, se debe revisar ya que en Cauca solo son 200 familas en Argelia. 80/09/25 Recursos de financiación de Frisco; Proyecto repetido en los Pactos: Nariño, Cauca y Chocó. Se relaciona el valor exclusivo para Cauca. El recurso ya se encuntra en el Fondo para la Vida y la Biodiversidad. El recurso son 34.389 millones. Son 200 familias en Argelia.
Se está realizando el plan operativo del proyecto, para iniciar ejecución en el segundo semestre del 2025.</t>
    </r>
  </si>
  <si>
    <r>
      <t xml:space="preserve">SI confirma sector; Ejecución; Fuente de $ de las comunidades </t>
    </r>
    <r>
      <rPr>
        <b/>
        <sz val="11"/>
        <rFont val="Verdana"/>
        <family val="2"/>
      </rPr>
      <t>en especi</t>
    </r>
    <r>
      <rPr>
        <sz val="11"/>
        <rFont val="Verdana"/>
        <family val="2"/>
      </rPr>
      <t>e.Proyecto priorizado y con fuente de recursos actual por parte del sector. A la espera de firmar resolución PIDAR vigencia 2024. Recursos 2024, para ejecución en 2025.; Se confirman recursos con vigencia 2025. Rersolución ADR 201 de 2025</t>
    </r>
  </si>
  <si>
    <r>
      <rPr>
        <b/>
        <sz val="11"/>
        <rFont val="Verdana"/>
        <family val="2"/>
      </rPr>
      <t>SI confirma sector;  Ejecución; Fuente de $ de las comunidades en especie.;</t>
    </r>
    <r>
      <rPr>
        <sz val="11"/>
        <rFont val="Verdana"/>
        <family val="2"/>
      </rPr>
      <t xml:space="preserve"> Proyecto priorizado y con fuente de recursos actual por parte del sector. A la espera de firmar resoluciòn PIDAR vigencia 2024. Recursos 2024, para ejecuciòn en 2025. Con resolución de ADR 200 de 2025. Las organizaciones contribuyen con contrapartida $2.273.240.968; Se confirman recursos con vigencia 2025.</t>
    </r>
  </si>
  <si>
    <r>
      <rPr>
        <b/>
        <sz val="11"/>
        <rFont val="Verdana"/>
        <family val="2"/>
      </rPr>
      <t>SI confirma sector;</t>
    </r>
    <r>
      <rPr>
        <sz val="11"/>
        <rFont val="Verdana"/>
        <family val="2"/>
      </rPr>
      <t xml:space="preserve">  Prefactibilidad (fase 2) ;   En estructuración por parte de la ADR, se iniciará  ejecución en 2025 con recursos 2025.</t>
    </r>
  </si>
  <si>
    <r>
      <rPr>
        <sz val="11"/>
        <color rgb="FFFF0000"/>
        <rFont val="Verdana"/>
        <family val="2"/>
      </rPr>
      <t>SI confirma sector;</t>
    </r>
    <r>
      <rPr>
        <sz val="11"/>
        <rFont val="Verdana"/>
        <family val="2"/>
      </rPr>
      <t xml:space="preserve"> </t>
    </r>
    <r>
      <rPr>
        <sz val="11"/>
        <color rgb="FFFF0000"/>
        <rFont val="Verdana"/>
        <family val="2"/>
      </rPr>
      <t xml:space="preserve"> Factibilidad (fase 2)</t>
    </r>
    <r>
      <rPr>
        <sz val="11"/>
        <rFont val="Verdana"/>
        <family val="2"/>
      </rPr>
      <t xml:space="preserve">;VF:NO; Se realizó la entrega de este proyecto por parte de DPS al municipio el 21 de febrero de 2025.; </t>
    </r>
  </si>
  <si>
    <t xml:space="preserve">SI confirma sector; Ejecución ;  VF:NO; ;Convenios en ejecución desde la vigencia 2024 y en la actualidad se requiere PAC para el cumplimiento de metas porque a muy corto plazo por falta de recursos se pueden parar estos centros zascas
19/03/25 Estos centros estan  dos en Popayan y uno en Cajibio
24/08/2025 El convenio de los centros de reindustrialización Zasca Cauca, fue firmado en diciembre de 2023, con fecha de finalizción en junio de 2026. Fecha hasta la cual se acepta el Pacto Territorial.; </t>
  </si>
  <si>
    <t>SI confirma sector;  Ejecución ;  No aplica - Son recursos de FONTUR; VF:NO;  El proyecto se encuentra aprobado y en ejecución hasta el primer trimestre del año 2026 y tiene por objetivo: Fortalecer las capacidades organizativas colectivas y empresariales de hasta 74 organizaciones de base de turismo comunitario, compuestas por hasta 370 Unidades Productivas y hasta 1000 personas vinculadas a la cadena productiva que fomenten su sostenibilidad e integración competitiva dentro de la cadena de valor del turismo, a través de la generación de asociatividad, productividad empresarial, articulación, encadenamientos, visibilidad comercial y conexiones de valor a través de redes de emprendimiento del orden local, regional y nacional.
19/03/25 (Proyecto general para los 4 departamentos del pacífico colombiano por valor de 9.500 millones de pesos, de los cuales 2.265 corresponden al Cauca). Ejecución del 15%. Estos recursos son para vigencia 2025 y 2026; 
Guapi, Lopez de mIcay y Timbiquí</t>
  </si>
  <si>
    <t xml:space="preserve">SI confirma sector; No; Ejecución ; Monto Faltante:; No aplica - Son recursos de FONTUR; VF:NO; ; ; NO; Proyecto con apropiación presupuestal y pendiente de formalizar acta de inicio
19/03/25 en cuanto a la ejecución se firmo con parques nacionales naturales hace un mes y se estan en estudios y diseños en un 5% ; </t>
  </si>
  <si>
    <r>
      <rPr>
        <sz val="11"/>
        <color rgb="FFFF0000"/>
        <rFont val="Verdana"/>
        <family val="2"/>
      </rPr>
      <t>SI confirma sector</t>
    </r>
    <r>
      <rPr>
        <sz val="11"/>
        <rFont val="Verdana"/>
        <family val="2"/>
      </rPr>
      <t xml:space="preserve">; Estudios y Diseños (fase 3) ; VF:NO; </t>
    </r>
  </si>
  <si>
    <r>
      <t xml:space="preserve">SI confirma sector; Estudios y Diseños (fase 3) ; Monto Faltante:0; </t>
    </r>
    <r>
      <rPr>
        <sz val="11"/>
        <color rgb="FFFF0000"/>
        <rFont val="Verdana"/>
        <family val="2"/>
      </rPr>
      <t>VF:SI; Ordinaria;</t>
    </r>
    <r>
      <rPr>
        <sz val="11"/>
        <rFont val="Verdana"/>
        <family val="2"/>
      </rPr>
      <t xml:space="preserve"> </t>
    </r>
    <r>
      <rPr>
        <sz val="11"/>
        <color rgb="FFFF0000"/>
        <rFont val="Verdana"/>
        <family val="2"/>
      </rPr>
      <t xml:space="preserve">Valor indicativo, sujeto a estudio de mercado y valor real que se contrate; </t>
    </r>
    <r>
      <rPr>
        <sz val="11"/>
        <rFont val="Verdana"/>
        <family val="2"/>
      </rPr>
      <t xml:space="preserve"> Fuente Cooperación</t>
    </r>
  </si>
  <si>
    <t xml:space="preserve">SI confirma sector; NO; Estudios y Diseños (fase 3) ; Monto Faltante:9009284952; ; VF:NO; ; ; NO; 05.03.2025. La ET  indica que el IGAC se encuentra levantando la información catastral de los predios del municipio, a través de un operador. En enero recibieron una primera base catastral. Recursos FCP. Se sugiere revisar retirarlo de pacto cauca por solicitud del alcalde; </t>
  </si>
  <si>
    <t xml:space="preserve">SI confirma sector; NO; Estudios y Diseños (fase 3) ; Monto Faltante:1686721636; ; VF:NO; ; ; NO; Valor de participación de municipio en Convenio de Cooperación Técnica IGAC - FAO; </t>
  </si>
  <si>
    <t xml:space="preserve">SI confirma sector; NO; Estudios y Diseños (fase 3) ; Monto Faltante:1669237714,2; ; VF:NO; ; ; NO; Valor de participación de municipio en Convenio de Cooperación Técnica IGAC - FAO; </t>
  </si>
  <si>
    <t xml:space="preserve">SI confirma sector; NO; Estudios y Diseños (fase 3) ; Monto Faltante:5447394451; ; VF:NO; ; ; NO; Reserva presupuestal 2025. El alcalde indica que el IGAC designó a la ET al departamento de Caquetá ; </t>
  </si>
  <si>
    <t xml:space="preserve">SI confirma sector; NO; Estudios y Diseños (fase 3) ; Monto Faltante:2433516196; ; VF:NO; ; ; NO; Recursos PGN. Valor de apropiación corresponde a valor de personal asignado a DT.; </t>
  </si>
  <si>
    <t xml:space="preserve">SI confirma sector; NO; Estudios y Diseños (fase 3) ; Monto Faltante:4090286067; ; VF:NO; ; ; NO; Recursos FCP - Convenio ART. Valor del componente catastral (sin insumos); </t>
  </si>
  <si>
    <t xml:space="preserve">SI confirma sector; NO; Estudios y Diseños (fase 3) ; Monto Faltante:3980448857; ; VF:NO; ; ; NO; Recursos FCP; </t>
  </si>
  <si>
    <t xml:space="preserve">SI confirma sector; NO; Estudios y Diseños (fase 3) ; Monto Faltante:3852618280; ; VF:NO; ; ; NO; Valor indicativo, sujeto a estudio de mercado y valor real que se contrate. Marzo 4. a la ET no se le ha dado informacion por parte del IGAC para la oferta ue se tiene actualmente; </t>
  </si>
  <si>
    <t xml:space="preserve">SI confirma sector; NO; Estudios y Diseños (fase 3) ; Monto Faltante:978400308; ; VF:; ; ; ; Valor de participación de municipio en Convenio de Cooperación Técnica IGAC - FAO; </t>
  </si>
  <si>
    <t xml:space="preserve">SI confirma sector; NO; Estudios y Diseños (fase 3) ; Monto Faltante:3250675512; ; VF:NO; ; ; NO; Recursos FCP; </t>
  </si>
  <si>
    <t xml:space="preserve">SI confirma sector; NO; Estudios y Diseños (fase 3) ; Monto Faltante:2188044377; ; VF:NO; ; ; NO; Recursos PGN. Valor de apropiación corresponde a valor de personal asignado a DT.; </t>
  </si>
  <si>
    <r>
      <t>SI confirma sector; Estudios y Diseños (fase 3) ; Monto Faltante:1539489659; ; VF:NO;</t>
    </r>
    <r>
      <rPr>
        <sz val="11"/>
        <color rgb="FFFF0000"/>
        <rFont val="Verdana"/>
        <family val="2"/>
      </rPr>
      <t xml:space="preserve"> Recursos PGN. Valor de apropiación corresponde a valor de personal asignado a DT.</t>
    </r>
  </si>
  <si>
    <t>SI confirma sector; No; Estudios y Diseños (fase 3) ; Monto Faltante:; No aplica - Son recursos de FONTUR; VF:NO; ; ; NO; Proyecto con aprobación presupuestal  y en fase de apropiación de estudios y diseños
El 11/03/2025 .  El valor de la contrapartida por el proponente para el proyecto de Santander de Quilichao es de $1.944.070.000
19/03/25 Ya esta contratdo pero no hay acta de inicio.Proyecto con aprobación presupuestal  y en fase de estudios y diseños, se proyecta que la ejecución termine en el 2026
24/08/2025 Falta la firma del acta de inicio ; De acuerdo con la información de FONTUR, el monto inicialmente establecido como faltante ($1.944.070.000) corresponde a la contrapartida que aportará la entidad territorial, caso en el cual, no se requerirían vigencias futuras para cubrir el costo total del proyecto.</t>
  </si>
  <si>
    <t xml:space="preserve">SI confirma sector; Ejecución; c. Proyecto con viabilidad sectorial en la PIIP; VF:SI; ; Ordinaria; 20/03/05 Convenio interadministrativo con el Consejo Regional Indígena del Cauca que busca contribuir al fortalecimiento del programa de comunicaciones de los cabildos indígenas del Cauca. 
CRIC Comunicaciones: 
Pueblo Yanacona: Sotará, La Vega, San Sebastián, Almaguer, Bolívar, La Sierra, Rosas, Popayán y Santa Rosa.
Pueblo Kokonuko: Puracé, Sotará, El Tambo y Popayán.
Pueblo Nasa: Sotará, Cajibío, Morales, Inzá, Páez Belalcázar, Corinto, Miranda, Caloto, Toribio, Jámbalo, Santander de Quilichao, Buenos Aires, Suárez, Caldono, Piendamó y Silvia.
Pueblos Nasa, Quishu, Polindara, Misak, Ampiule y Totoréz: Silvia, Totoró, Piendamó y Morales.
Pueblo Eperara Siapidara: Guapi, Timbiquí y López de Micay.
Pueblos Inga, Yanacona, Nasa y Embera: Santa Rosa y Piamonte.
Pueblo Totoreoz: Totoró.
CRIC Jóvenes: 
Comunidades en Silvia, Totoró, Piendamó, Caldono, Morales, Inzá, Páez Belalcázar, Guapi, Timbiquí, López de Micay, Santa Rosa, Piamonte, Popayán y otros municipios.
Se tiene para atender toda la población indigena del CRIC. Se tiene dos asociaciones.  $1798208000 es el convenio actual que cubre 11 asociaciones con 11 pueblos. De los 6000 se sacan $1000 para el CRIC de derechos humanos y el nuevo convenio que se realiza es de $3079537000 . 
; </t>
  </si>
  <si>
    <r>
      <rPr>
        <sz val="11"/>
        <color rgb="FFFF0000"/>
        <rFont val="Verdana"/>
        <family val="2"/>
      </rPr>
      <t>SI confirma sector;</t>
    </r>
    <r>
      <rPr>
        <sz val="11"/>
        <rFont val="Verdana"/>
        <family val="2"/>
      </rPr>
      <t xml:space="preserve">  Ejecución ;  No aplica - Son recursos de FONTUR; VF:NO; ; ; NO; Proyecto en ejecución y con avance superior al 50%, incluye interventoría y obra.
VAlidación realizada el 11/03/2025... El proyecto se encuentra en ejecución y la diferencia en los presupuestos corresponde a la contrapartida que da el ente territorial, la cual ya está garantizada, esto es necesario para que el proyecto haya sido aprobado por FONTUR. Por tanto, los 10.648 millones de la matriz son de FONTUR y ya están apropiados.
19/03/25 Ejecucion del 60% se termina entre sep y dic de este año. Mincomercio tenia $10618. y se adiciono una contrapartida que queda en$14,933; De acuerdo con FONTUR, el estado del proyecto es 'aprobado', lo cual no coincide con lo especificado en la columa AV.</t>
    </r>
  </si>
  <si>
    <r>
      <rPr>
        <sz val="11"/>
        <color rgb="FFFF0000"/>
        <rFont val="Verdana"/>
        <family val="2"/>
      </rPr>
      <t>SI confirma sector;</t>
    </r>
    <r>
      <rPr>
        <sz val="11"/>
        <rFont val="Verdana"/>
        <family val="2"/>
      </rPr>
      <t xml:space="preserve"> NO; Factibilidad (fase 2); Monto Faltante:; ; VF:NO; ; ; NO; 05.03.2025. DPS contrató convenio 911 con ENTerritorio para estudios y diseños de esta obra. Proyecto en proceso de financiación por parte del DPS
07.03.2025. Ya esta financiado, se espera niciar ene le mes de julio. Se sugiere por el Sr Alcalde Retirar el proyecto; </t>
    </r>
  </si>
  <si>
    <r>
      <rPr>
        <sz val="11"/>
        <color rgb="FFFF0000"/>
        <rFont val="Verdana"/>
        <family val="2"/>
      </rPr>
      <t>SI confirma sector;</t>
    </r>
    <r>
      <rPr>
        <sz val="11"/>
        <rFont val="Verdana"/>
        <family val="2"/>
      </rPr>
      <t xml:space="preserve"> NO; Estudios y Diseños (fase 3) ; Monto Faltante:; ; VF:NO; ; ; NO; El proyecto hace parte del Programa Puntos de Abastecimiento Solidario del DPS, se encuentra en proceso de adjudicación; </t>
    </r>
  </si>
  <si>
    <r>
      <rPr>
        <sz val="11"/>
        <color rgb="FFFF0000"/>
        <rFont val="Verdana"/>
        <family val="2"/>
      </rPr>
      <t>SI confirma sector;</t>
    </r>
    <r>
      <rPr>
        <sz val="11"/>
        <rFont val="Verdana"/>
        <family val="2"/>
      </rPr>
      <t xml:space="preserve"> NO; Estudios y Diseños (fase 3) ; Monto Faltante:; ; VF:NO; ; ; NO; El proyecto hace parte del Programa Puntos de Abastecimiento Solidario del DPS, se encuentra en proceso de adjudicación
27/08/2025 no ha empezado la obra ; </t>
    </r>
  </si>
  <si>
    <r>
      <rPr>
        <sz val="11"/>
        <color rgb="FFFF0000"/>
        <rFont val="Verdana"/>
        <family val="2"/>
      </rPr>
      <t>SI confirma sector;</t>
    </r>
    <r>
      <rPr>
        <sz val="11"/>
        <rFont val="Verdana"/>
        <family val="2"/>
      </rPr>
      <t xml:space="preserve"> NO; Estudios y Diseños (fase 3) ; Monto Faltante:; ; VF:NO; ; ; NO; 05.03.2025. La ET indica que el DPS realizó la socialización de ste proyectos con la comunidad. El proyecto hace parte del Programa Puntos de Abastecimiento Solidario del DPS, se encuentra en proceso de adjudicación; </t>
    </r>
  </si>
  <si>
    <r>
      <rPr>
        <sz val="11"/>
        <color rgb="FFFF0000"/>
        <rFont val="Verdana"/>
        <family val="2"/>
      </rPr>
      <t xml:space="preserve">SI confirma sector; </t>
    </r>
    <r>
      <rPr>
        <sz val="11"/>
        <rFont val="Verdana"/>
        <family val="2"/>
      </rPr>
      <t xml:space="preserve">NO; Estudios y Diseños (fase 3) ; Monto Faltante:; ; VF:NO; ; ; NO; El proyecto hace parte del Programa Puntos de Abastecimiento Solidario del DPS, se encuentra en proceso de adjudicación; </t>
    </r>
  </si>
  <si>
    <r>
      <rPr>
        <sz val="11"/>
        <color rgb="FFFF0000"/>
        <rFont val="Verdana"/>
        <family val="2"/>
      </rPr>
      <t>SI confirma secto</t>
    </r>
    <r>
      <rPr>
        <sz val="11"/>
        <rFont val="Verdana"/>
        <family val="2"/>
      </rPr>
      <t xml:space="preserve">r; NO; Estudios y Diseños (fase 3) ; Monto Faltante:; ; VF:NO; ; ; NO; El proyecto hace parte del Programa Puntos de Abastecimiento Solidario del DPS, se encuentra en proceso de adjudicación; </t>
    </r>
  </si>
  <si>
    <r>
      <rPr>
        <sz val="11"/>
        <color rgb="FFFF0000"/>
        <rFont val="Verdana"/>
        <family val="2"/>
      </rPr>
      <t>SI confirma sector</t>
    </r>
    <r>
      <rPr>
        <sz val="11"/>
        <rFont val="Verdana"/>
        <family val="2"/>
      </rPr>
      <t xml:space="preserve">; NO; Ejecución ; Monto Faltante:; ; VF:NO; ; ; NO; El proyecto hace parte del Programa Puntos de Abastecimiento Solidario del DPS, se encuentra en proceso de adjudicación; </t>
    </r>
  </si>
  <si>
    <r>
      <rPr>
        <sz val="11"/>
        <color rgb="FFFF0000"/>
        <rFont val="Verdana"/>
        <family val="2"/>
      </rPr>
      <t xml:space="preserve">SI confirma sector; </t>
    </r>
    <r>
      <rPr>
        <sz val="11"/>
        <rFont val="Verdana"/>
        <family val="2"/>
      </rPr>
      <t xml:space="preserve">Estudios y Diseños (fase 3) ; Monto Faltante:; ; VF:NO; El proyecto hace parte del Programa Puntos de Abastecimiento Solidario del DPS, se encuentra en proceso de adjudicación. </t>
    </r>
  </si>
  <si>
    <r>
      <t xml:space="preserve">SI confirma sector; </t>
    </r>
    <r>
      <rPr>
        <sz val="11"/>
        <rFont val="Verdana"/>
        <family val="2"/>
      </rPr>
      <t xml:space="preserve">Estudios y Diseños (fase 3) ; Monto Faltante:; ; VF:NO; El proyecto </t>
    </r>
    <r>
      <rPr>
        <sz val="11"/>
        <color rgb="FFFF0000"/>
        <rFont val="Verdana"/>
        <family val="2"/>
      </rPr>
      <t xml:space="preserve">hace parte del Programa Puntos de Abastecimiento Solidario del DPS, se encuentra en proceso de adjudicación. </t>
    </r>
  </si>
  <si>
    <r>
      <rPr>
        <sz val="11"/>
        <color rgb="FFFF0000"/>
        <rFont val="Verdana"/>
        <family val="2"/>
      </rPr>
      <t>SI confirma sector;</t>
    </r>
    <r>
      <rPr>
        <sz val="11"/>
        <rFont val="Verdana"/>
        <family val="2"/>
      </rPr>
      <t xml:space="preserve"> Prefactibilidad (Fase 1); Monto Faltante:0; El proyecto </t>
    </r>
    <r>
      <rPr>
        <sz val="11"/>
        <color rgb="FFFF0000"/>
        <rFont val="Verdana"/>
        <family val="2"/>
      </rPr>
      <t xml:space="preserve">hace parte del Programa Puntos de Abastecimiento Solidario del DPS, se encuentra en proceso de adjudicación; </t>
    </r>
  </si>
  <si>
    <r>
      <rPr>
        <sz val="11"/>
        <color rgb="FFFF0000"/>
        <rFont val="Verdana"/>
        <family val="2"/>
      </rPr>
      <t>SI confirma sector;</t>
    </r>
    <r>
      <rPr>
        <sz val="11"/>
        <rFont val="Verdana"/>
        <family val="2"/>
      </rPr>
      <t xml:space="preserve"> NO; Factibilidad (fase 2); Monto Faltante:; ; VF: ; De acuerdo con la información suministrada por la alcaldía municipal la fuente de financiación es DPS . Se cambia la casilla AF con la misma información. El proyecto está en actualización por parte de la entidad territorial. Se está realizando la actualización de costos dado que la formulación fue en 2021. Este proyecto será presentará a DPS 
La fuente de financiación es PGN a través de DPS 
17/03/25 lOS $6500 millones cuentan los estudios previos, la interventoria y la obra; </t>
    </r>
  </si>
  <si>
    <t xml:space="preserve">SI confirma sector; No; Ejecución ; Monto Faltante:; ; VF:NO; ; ; NO; A la espera de disponibilidad PAC por parte de MinHacienda
19/03/25  Recursos fueron girados a Bancóldex el 28 de febrero. Único desembolso en vigencia 2025. Borrador de circular para dar continuidad a la línea de crédito de Bancóldex se encuentra en proceso de estructuración.
24/08/25 El otro si numero 9 correspondiente al convenio 320 de 2021 fue firmado durante el segundo semestre de 2024 y los recursos fueron dirigidos a Bancóldex en enero de 2025. La línea de crédito fue lanzada en abril de 2025; </t>
  </si>
  <si>
    <t>SI confirma sector;En factibilidad (Fase 3);  VF:; FUENTE DE FINANCIACIÓN FRISCO ; Tambo y Argelía.</t>
  </si>
  <si>
    <t xml:space="preserve">SI confirma sector; ya cuenta con Estudios y Diseños (fase 3) ; Se ejecutará con recursos de V2026.  Proyecto priorizado y con fuente de recursos actual por parte del sector.  Estos proyectos de modernización están viabilizados por la Agencia de Desarrollo Rural </t>
  </si>
  <si>
    <r>
      <t>SI confirma sector;</t>
    </r>
    <r>
      <rPr>
        <sz val="11"/>
        <color rgb="FFFF0000"/>
        <rFont val="Verdana"/>
        <family val="2"/>
      </rPr>
      <t xml:space="preserve"> Ejecución</t>
    </r>
    <r>
      <rPr>
        <sz val="11"/>
        <rFont val="Verdana"/>
        <family val="2"/>
      </rPr>
      <t xml:space="preserve"> ; Monto Faltante:749762916; c. Proyecto con viabilidad sectorial en la PIIP; VF:SI; Ordinaria; Según reporte del 8 de marzo sobre Anuncios del Cañon del Micay
20/03/25 Se encuentra en ejecución y se ajusta el valor por recorte presupuestal. 31/08/25 Este proyecto tiene como propósito brindar 14.057 soluciones de acceso comunitario a Internet en las zonas rurales y apartadas del país, cuyos puntos de conectividad prestarán el servicio de forma gratuita hasta 24 horas al día , los 7 días de la semana, y de manera ininterrumpida al menos hasta el año 2032. Cada uno de los Centros Digitales contará con 2 puntos de acceso a Internet, de los cuales, uno de ellos estará ubicado en la parte interior, en la sala de cómputo de la institución educativa, que beneficiará a estudiantes y docentes en su jornada académica y el otro, se encontrará en la parte exterior, , para provecho de los habitantes y transeúntes del centro poblado, quienes podrán acceder al servicio de Internet de manera gratuita desde sus propios dispositivos móviles, tabletas o computadores portátiles.; </t>
    </r>
  </si>
  <si>
    <t>Adicionado CD1. En estructuración, 12 meses ejecución; los $3.750 corresponde a aportes de bienes y servicios/Mano de obra de las organizaciones las organizaciones de ACIN, ACONC, FENSUAGRO, PCN y ANUC Norte del Cauca.
Con un aporte de 15.000 millones de pesos por parte de la Agencia de Desarrollo Rural y en el marco del cumplimiento de la mesa interétnica e intercultural del Norte del Cauca, la Agencia de Desarrollo Rural beneficiará de manera directa a 403 indígenas, campesinos y de comunidades negras de las organizaciones de ACIN, ACONC, FENSUAGRO, PCN y ANUC Norte del Cauca.El proyecto propone el fortalecimiento de los sistemas agroforestales de café, cacao y cítricos en municipios del norte del Cauca correspondiente a Miranda, Padilla, Puerto Tejada, Corinto, Caloto, Guachené, Santander de Quilichao, Buenos Aires, Suarez y Caldono. El modelo productivo radica en mejorar la capacidad productiva de los sistemas actuales mediante el acceso a de activos productivos, con esquemas de comercialización de tipo asociativo que se integren a estructuras actuales de comercialización.</t>
  </si>
  <si>
    <t>Adicionado CD1.En estructuración, 12 meses ejecución; los $1.250 corresponde a aportes de bienes y servicios/Mano de obra de  resguardos Huellas y Páez de Corinto .
Proyecto enmarcado en la Reforma Rural Integral, a través de 7 predios entregados en los municipios de Caloto y Corinto, con una inversión estimada de la agencia de 5.000 millones, se entregarán 2 bancos de maquinaria, que incluyen tractores, aperos, combinadas, zona de parqueo y mantenimiento, buscando darles uso a las tierras entregadas por la reforma y poder prestar servicios de maquinaria a los resguardos Huellas y Páez de Corinto y sus territorios propios, en los predios se beneficiaran 127 personas directas y 192 personas indirectas. Los 7 predios comprenden un total de 472 hectáreas, y los territorios colectivos de Páez de Corinto con 1.664 hectáreas arables y Huellas con 4.798 hectáreas arables para fomentar cultivos a través de los bancos de maquinaria entregados.
En el marco de la asistencia técnica se dejarán instaladas capacidades para la conducción de la maquinaria, para el manejo de los implementos, planes de mantenimiento y demás componentes que se requieren para el buen uso y manejo de los aperos y maquinaria a entregar.</t>
  </si>
  <si>
    <t>Adicionado CD1. En estructuración, 12 meses ejecución; los $500 corresponde a aportes de bienes y servicios/Mano de obra de   Resguardo Indígena de Huellas del municipio de Caloto.
Este proyecto representa una apuesta estratégica para el fortalecimiento de la cadena de valor del café en el norte del Cauca, priorizando un enfoque agroindustrial desde una perspectiva étnico-territorial. La iniciativa busca mejorar los procesos de transformación, almacenamiento, empaque y comercialización del café “Nasa Café”, adscrita al Resguardo Indígena de Huellas del municipio de Caloto.
Con una cofinanciación por parte de la Agencia de Desarrollo Rural de aproximadamente 2.000 millones, se construirá y dotará una planta de procesamiento de café, a través de la cual se beneficiarán a 300 caficultores locales, quienes aportarán en promedio una tonelada de café pergamino seco al año.</t>
  </si>
  <si>
    <t>DNP(FRPT) / Gobernación del Cauca</t>
  </si>
  <si>
    <t>SI confirma sector; No; Estudios y Diseños (fase 3) ; Monto Faltante:25000000000; ; VF:; 25000000000; ; ; La Gobernación del Cauca solicitó incluir este proyecto por ser estratégico para el fortalecimiento productivo del departamento. Se proyecta financiarse en un 80% a través del Patrimonio Autónomo de Pactos Territoriales y la Gobernación aportaría 20%. ; Desde la dirección no se tiene información de este proyecto, en conversaciones con MinAgricultura no existe ningún compromiso referente a este proyecto.  Por lo cual se debe cambiar el responsable del proyecto a la entidad que tenga el compromiso actualmente.</t>
  </si>
  <si>
    <r>
      <rPr>
        <sz val="11"/>
        <color rgb="FFFF0000"/>
        <rFont val="Verdana"/>
        <family val="2"/>
      </rPr>
      <t>Pendiente datos ajustar RR Gober según CD1 - aumentar 5000 para un total de 42.000(se ajustaron SGR).</t>
    </r>
    <r>
      <rPr>
        <sz val="11"/>
        <color rgb="FF000000"/>
        <rFont val="Verdana"/>
        <family val="2"/>
      </rPr>
      <t xml:space="preserve"> SI confirma sector; PINE; 3. Con Factibilidad; VF:SI;  Excepcional; Proyecto priorizado y con fuente de recursos actual por parte del sector.  
Hace parte de los proyectos solicitados por la Gobernación
19/03/25 No hay disponiblidad de recursos se propone dejarlo por el pacto los recursos para los estudios previos y por el conpes de proyectos estrategicos los recursos para la ejecución de la obra a tarvés de vigencias futuras.  Se esta revisando el tema dado el tema fiscal. 
5/09/25 La gobernación sumo estudios y diseños por valor de $900 millones; </t>
    </r>
  </si>
  <si>
    <t xml:space="preserve">SI confirma sector; No; Ejecución ; Monto Faltante:; Proyecto Pendiente de formular; VF:; ; ; ; Proyecto priorizado y con fuente de recursos actual por parte del sector.  Recoge proyecto de la Galeria PATR.
19/03/25 El ministerio reporta que tiene avance del 4% porque el contratista fue amenazado y se espera alguna solución para continuar con la obra; </t>
  </si>
  <si>
    <t xml:space="preserve">SI confirma sector; PINE; 3. Con Factibilidad; Monto Faltante:; Proyecto Pendiente de formular; VF:SI; ; ; Excepcional; Proyecto priorizado por parte del sector. 
19/03/25 No hay disponiblidad de recursos se propone dejarlo por el pacto los recursos para los estudios previos y por el conpes los recursos para la ejecución de la obra a traves de vigencias futuras.  Se esta revisando el tema dado el tema fiscal 
19/03/25 La formulación del proyecto la realiza la CAF por ello es importante que dentro del pacto puedan quedar recursos de estructuración. (propuesta del ministerio) 
; </t>
  </si>
  <si>
    <t xml:space="preserve">SI confirma sector; No; Ejecución ; Monto Faltante:; ; VF:; ; ; ; Proyecto priorizado y con fuente de recursos actual por parte del sector. Recursos asignados Resolución 0898 de 2024
19/03/25 Proyecto con asignación de recursos por parte del MSPS en la vigencia 2024, Proceso de licitación en curso; </t>
  </si>
  <si>
    <t xml:space="preserve">SI confirma sector; No; Ejecución ; Monto Faltante:; ; VF:; ; ; ; 19/03/24 Proyecto con concepto de viabilidad por parte del MSPS de marzo de 2025 
28/03/25 Se esta en espera del Aval por parte de hacienda para saber si se apropian los recursos en 2025 o se mandan a vigencias futuras
24/05/25 Proyecto con asignación de recursos con Resolución 1023 de 2025; </t>
  </si>
  <si>
    <t xml:space="preserve">SI confirma sector; NO; Ejecución ; Monto Faltante:; ; VF:; ; ; ; La D.T,  indicó que esta obra está incluida en los  Proyectos insignias del sector Salud a través de correo el 13/02/2025
19/03/25 Proyecto con asignación de recursos por parte del MSPS en la vigencia 2024; </t>
  </si>
  <si>
    <t>SI confirma sector;; Ejecución ;  Recoge proyecto de la Galería PTAR. En la vigencia 2024 se han financiado un total de 32 proyectos de adecuaciones menores por la suma de $14.524 millones en los municipios de Buenos Aires, Caloto, Inzá, La Vega, Lopez de Micay, Piendamó, Rosas y Timbiquí.
19/03/25 38 proyectos dado que segun informa el sector estas son las adecuaciones reales realizadas durantes las dos vigencias 2024 y 2025. ; Se ajusta a las 4 unidades de 2025 y 2026</t>
  </si>
  <si>
    <t xml:space="preserve">SI confirma sector; NO; Ejecución; Monto Faltante:; ; VF:; ; ; ; Hasta el momento no hay confirmación de priorización para pactos territoriales por parte del sector. Priorizado por la ET, sin recursos; </t>
  </si>
  <si>
    <t>SI confirma sector Ejecución;  Hasta el momento no hay confirmación de priorización para pactos territoriales por parte del sector.; En este municpio se cuenta con asignación de recursos al proyecto ADECUACIÓN MENOR DE LA UNIDAD DE ATENCIÓN EN SALUD DE SILVIA DEPARTAMENTO DEL CAUCA, EMPRESA SOCIAL DEL ESTADO CENTRO 1 E.S.E con resolución 1984 DE 2024</t>
  </si>
  <si>
    <t xml:space="preserve">SI confirma sector; No; Ejecución; Monto Faltante:; ; VF:; ; ; ; Hasta el momento no hay confirmación de priorización para pactos territoriales por parte del sector. Es una iniciativa que busca financiación para estudios y diseños, actualmente carece de recursos disponibles. Se han realizado algunas actividades preliminares, como visitas de campo, por parte de la ESE, la cual ha expresado su intención de avanzar en estos estudios y diseños. Esta iniciativa está incluida en el plan bienal del Ministerio de Salud. (No se cuenta con soportes) 
31/08/25 En este municpio se cuenta con asignación de recursos a los proyectos de ADECUACIÓN MENOR DE LA UNIDAD DE ATENCIÓN EN SALUD de Valencia,  San Miguel, Santa Rita, Paramillos , Santiago, Santa Rosa, Almaguer y el Rosal con resoluciones 2115, 1906 y 1541  del año 2024
12.03.2025: Se esta avanzando por parte del municipio en la formulacion del proyecto para SanMiguel con la coordinación de de Unisalud. (1.500millones); </t>
  </si>
  <si>
    <t>SI confirma sector; DIE; Ejecución ; Proyecto priorizado y con fuente de recursos actual por parte del sector. Recursos distribuidos al Departamento en el proyecto de inversión que se encuentra en ejecución por parte del Ministerio de Minas y Energía.</t>
  </si>
  <si>
    <t>SI confirma sector; DIE; Ejecución; Proyecto priorizado y con fuente de recursos actual por parte del sector; Recursos distribuidos al Departamento en el proyecto de inversión que se encuentra en ejecución por parte del Ministerio de Minas y Energía.</t>
  </si>
  <si>
    <t xml:space="preserve">SI confirma sector; DIE; Ejecución ; Monto Faltante:; Na; VF: Proyecto priorizado y con fuente de recursos actual por parte del sector.
20/03/25 Convenio con el CRIC , el año pasado se realizón una apropiación por $150. Para este año son $500 millones. ; </t>
  </si>
  <si>
    <t xml:space="preserve">SI confirma sector; DIE; Ejecución ; Monto Faltante:; Na; VF:; Proyecto priorizado y con fuente de recursos actual por parte del sector. 
20/03/25 el valor estimado esta ok; </t>
  </si>
  <si>
    <t xml:space="preserve">SI confirma sector; DIE; Ejecución ; Monto Faltante:; Na; VF:; ; ; ; Este proyecto incluye las 49 comunidades energéticas para Lopéz de Micay, El Tambo, Argelia, Timbiquí y Guapi que hacen parte de los anuncios del Cañón del Micay
20/03/25 Este valor va hasta 2026; </t>
  </si>
  <si>
    <r>
      <rPr>
        <b/>
        <sz val="11"/>
        <color theme="9"/>
        <rFont val="Verdana"/>
        <family val="2"/>
      </rPr>
      <t>Alerta: Aplazamiento de $2.000 millones por decreto 065 de 2025;</t>
    </r>
    <r>
      <rPr>
        <b/>
        <sz val="11"/>
        <rFont val="Verdana"/>
        <family val="2"/>
      </rPr>
      <t xml:space="preserve"> </t>
    </r>
    <r>
      <rPr>
        <sz val="11"/>
        <rFont val="Verdana"/>
        <family val="2"/>
      </rPr>
      <t>SI confirma sector; APP; Factibilidad (fase 2); Monto Faltante:; Proyecto Pendiente de formular; VF:SI; ; ; APP; $6,2 Billones CAPEX y $2,5 OPEX Billones.
Se encuentra en adjudicación para detalle de obra y ejecución. Se ha estimado por VF $28 billones para financiar la obra. El 26 de noviembre se inició el proceso de licitación. Proyecto APP Estanquillo -Pasto, inician las Vigencias Futuras en 2029.
17/03/25 Para el tramo Estanquillo - Popayán se tiene una proyecciones de  flujo de Vigencias futuras por $29 billones a precios corrientes con  un horizonte de 2029 a 2045 a cargo de la ANI. En etapa de aprobación de la No objeción de condiciones financieras por parte del MHCP.
17/03/25 En proceso de contratación los estudios y diseños para atención del corredor existente entre El  Estanquillo - Pasto por un valor de $4.000 millones . Se prevee su entrega el 31 de diciembre de 2025; Se han realizado nuevas versiones de documentos y de modelo financiero, los cuales se han compartido con el MHCP, continúan las mesas entre ANI y Hacienda. Se realizó la mesa de expertos (9 de abril) en el marco de la valoración del riesgo transferido al privado para la valoración del comparador público privado (CPP).</t>
    </r>
  </si>
  <si>
    <t>SI confirma sector; PINE; Factibilidad (fase 2); Monto Faltante:; Proyecto Pendiente de formular; VF:SI;  Excepcional; Se encuentra contratado estudios y diseños por la UniCauca. El 31 de octubre de 2024 se adjudicaron los estudios para la Vía al Mar. Se requiere financiar los estudios y diseños por $20.000 millones para el tramo Fondas – El Plateado (tramo que se incluye en el pacto por 5.8 billones). No incluye el tramo El Plateado – Pandiguando. Este valor hace referencia a la financiación desde el Patrimonio Autónomo del Fondo Pactos Territoriales de los estudios y diseños del tramo Fondas – El Plateado por 20000 millones de pesos (con recursos de la vigencia 2024)
17/03/25 Vía al Mar Popayan  - El Estrecho -  Argelia - Plateado -  Lopez de Micay - Timbiquí  Tramo: Argelia - El Plateado el sector comenta 1.	Licitó y contrató fábrica de diseños para el Programa de Colombia Avanza, asignando para el corredor $450 millones para llevar a fase 3 los estudios y diseños de 5 km iniciales que seran entregados en  marzo de 2025
2.	Contrató a FINDETER con una inversión de $44.500 para ejecución de obra con los que se prevé la pavimentación de 10 km e inicio en mes de mayo de 2025 
17/03/25 El sector comenta •	Vía al Mar  Popayan  - El Estrecho -  Argelia - Plateado -  Lopez de Micay - Timbiquí Tramo: El Plateado – Nayita 30 km --En ejecución estudios y diseños con un Convenio con la Universidad del Cauca por $16.000 millones. Se entregan en diciembre de 2025.  Se encuentra en verificación la existencia del corredor y su longitud aproximada
17/03/25 •	Vía al Mar   Popayan  - El Estrecho -  Argelia - Plateado -  Lopez de Micay - Timbiquí Tramo: Nayita - Lopez de Micay - Timbiqui el sector comenta En ejecución estudios y diseños con un Convenio con la Universidad del Cauca por $16.000 millones. Se entregan en diciembre de 2025. Se encuentra en verificación de alternativas de comunicación multimodal 
17/03/25  •	Vía al Mar  Popayan  El Tambo - Napi - Guapí  Tramos: Popayan -  El Plateado - Napi – Guapi el sector comenta En ejecución estudios y diseños con un Convenio con la Universidad del Cauca por $16.000 millones. Se entregan en diciembre de 2025. Pendiente Tramo Popayan - Fondas -  el Plateado ( pendiente por confirmar con DNP financación de ese corredor para EyD)
; 12/05/2025 Se está formulando proyecto de inversión.
Adicionalmente se trabaja docuemnto CONPES de manera específica para asegurar vigencias futuras al proyecto.</t>
  </si>
  <si>
    <t>SI confirma sector; PINE; Factibilidad (fase 2); Monto Faltante:; Viable con recursos solicitados; VF:SI; ; ; Excepcional; ; INVIAS</t>
  </si>
  <si>
    <t>SI confirma sector; PINE; Factibilidad (fase 2); Monto Faltante:; Viable con recursos solicitados; VF:SI; ; ; Excepcional; ;  INVIAS</t>
  </si>
  <si>
    <t xml:space="preserve">SI confirma sector; DIE; Estudios y Diseños (fase 3) ; Monto Faltante:; Na; VF:SI; ; ; Excepcional; El INVIAS tiene en ejecución los contratos N°1001-2021 de obra y N°990-2021 de interventoría por valor total de $384.589 millones. Cuenta con vigencias futuras hasta 2021 -2030. Contrato vigente en ejecución
La Gobernacion señala que se requiere Aumento de Vigencias futuras de 25 mil a x3. Por 500 mil millones de pesos
El sector señala que: Proyecto incluido en Colombia Avanza 2. Invias se encuentra adelantando un proyecto que contempla 49 km pavimentación 232 km  mantenimiento  rutinario, tiene un avance del 26% y tiene fecha de terminacion en 2030 por un monto $ 384.587
17/03/25 El INVIAS tiene en ejecución a través del programa de Legalidad, los contratos N°1001-2021 de obra y N°990-2021 de interventoría por valor total de $412.187 millones. Cuenta con vigencias futuras desde 2021 hasta 2030. Contratos vigentes en ejecución, por lo tanto no requiere contratos adicionales, sino reprogramación de vigencias futuras; </t>
  </si>
  <si>
    <t xml:space="preserve">SI confirma sector; Ejecución; 17/03/25 La ejecución historica del programa es del 9% de las postulaciones efectivas, motivo por el cual se propone la atención del 18% de postulaciones del departamento  que corresponde  al doble de lo ejecutado actualmente. Asi mismo se requiere revisar la viabilidad en territorio para identificar las necesidades de los proyectos y el cumplimiento de requisitos de las juntas de acción comunal. (245 postulaciones del departamento del Cauca )  49 km de placa huella y 342 km de transitabilidad mejorada.
El INVIAS realiza las visitas a los proyectos postulados para definir necesidades y presupuestos; </t>
  </si>
  <si>
    <r>
      <t xml:space="preserve">Aeronáutica-Aerocivil; SI confirma sector; </t>
    </r>
    <r>
      <rPr>
        <sz val="11"/>
        <color rgb="FFFF0000"/>
        <rFont val="Verdana"/>
        <family val="2"/>
      </rPr>
      <t>Estudios y Diseños (fase 3)</t>
    </r>
    <r>
      <rPr>
        <sz val="11"/>
        <rFont val="Verdana"/>
        <family val="2"/>
      </rPr>
      <t xml:space="preserve"> ; </t>
    </r>
    <r>
      <rPr>
        <sz val="11"/>
        <color rgb="FFFF0000"/>
        <rFont val="Verdana"/>
        <family val="2"/>
      </rPr>
      <t>Proyecto Pendiente de actualización;</t>
    </r>
    <r>
      <rPr>
        <sz val="11"/>
        <rFont val="Verdana"/>
        <family val="2"/>
      </rPr>
      <t xml:space="preserve"> VF:SI; Excepcional ;</t>
    </r>
    <r>
      <rPr>
        <sz val="11"/>
        <color rgb="FFFF0000"/>
        <rFont val="Verdana"/>
        <family val="2"/>
      </rPr>
      <t xml:space="preserve"> El sector valida la financiación de este proyecto</t>
    </r>
    <r>
      <rPr>
        <sz val="11"/>
        <rFont val="Verdana"/>
        <family val="2"/>
      </rPr>
      <t>. Comentario 122024: ASAES , cuenta con asistencia técnica. 
Aerocivil: Timbiquí presenta un problema de predios pues tiene un embargo por parte del Instituto de Bienestar Familiar y la consultoría sugiere traslado de pista por una construcción en una cabecera. 17/03/25 ASAES Por incluir en CONPES ASAES</t>
    </r>
  </si>
  <si>
    <r>
      <t>Aeronáutica-Aerocivil</t>
    </r>
    <r>
      <rPr>
        <sz val="11"/>
        <color rgb="FFFF0000"/>
        <rFont val="Verdana"/>
        <family val="2"/>
      </rPr>
      <t>; SI confirma sector;</t>
    </r>
    <r>
      <rPr>
        <sz val="11"/>
        <rFont val="Verdana"/>
        <family val="2"/>
      </rPr>
      <t xml:space="preserve"> Factibilidad (fase 2); VF:SI; Excepcional ; Proyecto priorizado y con fuente de recursos actual por parte del sector. 17/03/25 Se requiere realizar estudios y diseños para la Ampliación de terminal de pasajeros, construcción de plataforma y calle de rodaje en Guapi; Estudios y diseños en fase II, se requieren en fase III </t>
    </r>
    <r>
      <rPr>
        <sz val="11"/>
        <color rgb="FFFF0000"/>
        <rFont val="Verdana"/>
        <family val="2"/>
      </rPr>
      <t xml:space="preserve">para ser incluido en Conpes aeréo </t>
    </r>
  </si>
  <si>
    <r>
      <t xml:space="preserve">Se ajusta valor en CD1 (-$80.000 millones)INVIAS; SI confirma sector; </t>
    </r>
    <r>
      <rPr>
        <sz val="11"/>
        <color rgb="FFFF0000"/>
        <rFont val="Verdana"/>
        <family val="2"/>
      </rPr>
      <t>Estudios y Diseños (fase 3) ; Proyecto Pendiente de formular;</t>
    </r>
    <r>
      <rPr>
        <sz val="11"/>
        <rFont val="Verdana"/>
        <family val="2"/>
      </rPr>
      <t xml:space="preserve"> VF:SI; Excepcional; 03.03.2025- La Gobernación indica que solo hacen falta 5 KM. El sector indica que se priorizaría la financiación de este proyecto, el cual </t>
    </r>
    <r>
      <rPr>
        <sz val="11"/>
        <color rgb="FFFF0000"/>
        <rFont val="Verdana"/>
        <family val="2"/>
      </rPr>
      <t>ya está en ejecución</t>
    </r>
    <r>
      <rPr>
        <sz val="11"/>
        <rFont val="Verdana"/>
        <family val="2"/>
      </rPr>
      <t xml:space="preserve"> y tiene un avance de </t>
    </r>
    <r>
      <rPr>
        <sz val="11"/>
        <color rgb="FFFF0000"/>
        <rFont val="Verdana"/>
        <family val="2"/>
      </rPr>
      <t>15 kms construidos</t>
    </r>
    <r>
      <rPr>
        <sz val="11"/>
        <rFont val="Verdana"/>
        <family val="2"/>
      </rPr>
      <t xml:space="preserve">. 
</t>
    </r>
    <r>
      <rPr>
        <sz val="11"/>
        <color rgb="FFFF0000"/>
        <rFont val="Verdana"/>
        <family val="2"/>
      </rPr>
      <t>17/03/05 Puede ser incluído en Colombia Avanza 2. ; No se tiene información detallada del proyecto</t>
    </r>
  </si>
  <si>
    <r>
      <rPr>
        <sz val="11"/>
        <color rgb="FF000000"/>
        <rFont val="Verdana"/>
        <family val="2"/>
      </rPr>
      <t xml:space="preserve">INVIAS, SI confirma sector; Estudios y Diseños (fase 3) ; VF:SI;  Excepcional; </t>
    </r>
    <r>
      <rPr>
        <sz val="11"/>
        <color rgb="FFFF0000"/>
        <rFont val="Verdana"/>
        <family val="2"/>
      </rPr>
      <t xml:space="preserve">INVIAS lo contempla </t>
    </r>
    <r>
      <rPr>
        <sz val="11"/>
        <color rgb="FF000000"/>
        <rFont val="Verdana"/>
        <family val="2"/>
      </rPr>
      <t>para ser financiado por Colombia Avanza I, depende del documento CONPES que asegure vigencias futuras para el programa.</t>
    </r>
  </si>
  <si>
    <r>
      <rPr>
        <sz val="11"/>
        <color rgb="FFFF0000"/>
        <rFont val="Verdana"/>
        <family val="2"/>
      </rPr>
      <t>SI confirma sector;</t>
    </r>
    <r>
      <rPr>
        <sz val="11"/>
        <rFont val="Verdana"/>
        <family val="2"/>
      </rPr>
      <t xml:space="preserve"> NO; Factibilidad (fase 2); Monto Faltante:; Proyecto Pendiente de formular;  Proyecto priorizado por el DPS. Pendiente por cierre financiero de recursos; 202300000000320. Fondo de Inversiones para la Paz. PROYECTO PRIORIZADO MEDIANTE CONVENIO # 911-FIP-2024 . Convenio en tramite con Municipio de Suarez para suscribir. Documentación Técnica en estructuración para radicar en operaciones. Se requiere surtir modificación del contrato de fiducia para poder tener el soporte presupuestal.</t>
    </r>
  </si>
  <si>
    <t>SI confirma sector; No; Estudios y Diseños (fase 3) ; Monto Faltante:88000000000; ; 03.02.205 - La Gobernación insiste en la necsidad de financiar los 33 km de Balbo - Argelia. Se requeire revisar con el sector.
17/03/25 Argelia - Planeado está priorizado en Colombia Avanza 1.
La gobernacipón señala estos dos tramos: Tramo A. Balboa - Argelia  / Estrecho- Balboa 30 mil- Aporta Estudios y diseños
El sector informa que: El tramo Argelia - El Plateado se encuentra en Colombia Avanza 1 / El tramo El estrecho - Balboa - Argelia se encuentra priorizado en la ECR 25CC03
6/09/25 Fue priorizada en el programa Vías para la Paz, para la cual se adelantaaval fiscal y elaboración de Conpes
Se valida, hace parte de los proyectos de la vía al Mar, priorizada en el programa Vías para la Paz
; No se tiene información detallada del proyecto</t>
  </si>
  <si>
    <r>
      <rPr>
        <b/>
        <sz val="11"/>
        <color rgb="FF000000"/>
        <rFont val="Verdana"/>
        <family val="2"/>
      </rPr>
      <t xml:space="preserve">NOTA: </t>
    </r>
    <r>
      <rPr>
        <sz val="11"/>
        <color rgb="FF000000"/>
        <rFont val="Verdana"/>
        <family val="2"/>
      </rPr>
      <t>Se puede incluir la información adicional que sea necesaria de acuerdo con las particularidades de cada Pacto.</t>
    </r>
  </si>
  <si>
    <t>El Plan Estratégico de Inversiones del Pacto Cauca constituye la hoja de ruta que orienta la consolidación de una visión compartida de desarrollo territorial, articulada con las prioridades regionales y  nacionales. En este marco, el componente 5 de Visión del Desarrollo Regional integra proyectos e iniciativas estratégicas identificadas en el proceso de construcción del pacto, y consolidado en el documento denominado  "listado indicativo de proyectos priorizados"  el cual se constituye en una base inicial de los proyectos a tener en cuenta en la elaboración del Plan Estratégico de Inversiones. 
A continuación, se presenta el listado de proyectos que fueron identificados en el marco de la construcción del Pacto y que no cuentan de manera parcial o total con fuente de financiación, lo cual requerirá la gestión institucional para identificar y concretar la fuente de financiación durante la vigencia del Pacto Territorial.</t>
  </si>
  <si>
    <t>Valor Parcial Indicativo</t>
  </si>
  <si>
    <t xml:space="preserve">Valor Por Gestionar Fuente de Financiación </t>
  </si>
  <si>
    <t>Valor Por Gestionar Fuente de Financiación</t>
  </si>
  <si>
    <r>
      <t xml:space="preserve">NO confirma sector; NO; Estudios y Diseños (fase 3) ; Monto Faltante:55000000000; Proyecto cargdo en la PIIP; Cofinanciación del departamento </t>
    </r>
    <r>
      <rPr>
        <sz val="11"/>
        <color rgb="FFFF0000"/>
        <rFont val="Verdana"/>
        <family val="2"/>
      </rPr>
      <t xml:space="preserve">$19.000. </t>
    </r>
    <r>
      <rPr>
        <sz val="11"/>
        <color rgb="FF000000"/>
        <rFont val="Verdana"/>
        <family val="2"/>
      </rPr>
      <t xml:space="preserve"> Pendiente revisar con el municipio. 19/03/25 Esta pendiente de radicación por parte de la entindad territorial. El sector lo incliuye en el Conpes de politica sectorial. </t>
    </r>
    <r>
      <rPr>
        <b/>
        <sz val="11"/>
        <color rgb="FF000000"/>
        <rFont val="Verdana"/>
        <family val="2"/>
      </rPr>
      <t>30Sept:  DER El municipio también; Se invirtieron casi 21mil para el el acueducto  y que falta entonces lo del cierre</t>
    </r>
  </si>
  <si>
    <t>NO confirma sector; NO; Estudios y Diseños (fase 3) ; Monto Faltante:55000000000; Proyecto cargdo en la PIIP; Cofinanciación del departamento $19.000.  Pendiente revisar con el municipio. 19/03/25 Esta pendiente de radicación por parte de la entindad territorial. El sector lo incliuye en el Conpes de politica sectorial. 30Sept:  DER El municipio también; Se invirtieron casi 21mil para el el acueducto  y que falta entonces lo del cierre</t>
  </si>
  <si>
    <t xml:space="preserve">NO confirma sector; NO; Factibilidad (fase 2); Monto Faltante:35000000000; Proyecto cargdo en la PIIP; Envio de mga con fecha de formulacion de 2022; </t>
  </si>
  <si>
    <r>
      <t xml:space="preserve">NO confirma sector; NO; Estudios y Diseños (fase 3) ; Monto Faltante:26815681649; Proyecto cargdo en la PIIP; Proyecto que se sugiere incluir al sector (en este caso este proyecto no se encuentra en la estrategia de vigencias futuras pero se sugeriría incluirlo dada su importancia) . </t>
    </r>
    <r>
      <rPr>
        <sz val="11"/>
        <color rgb="FFFF0000"/>
        <rFont val="Verdana"/>
        <family val="2"/>
      </rPr>
      <t xml:space="preserve">Cuenta con BPIN, estudios y diseños año 2020 – OCAD PAZ ; </t>
    </r>
  </si>
  <si>
    <t xml:space="preserve">NO confirma sector; NO; Estudios y Diseños (fase 3) ; Monto Faltante:26815681649; Proyecto cargdo en la PIIP; Proyecto que se sugiere incluir al sector (en este caso este proyecto no se encuentra en la estrategia de vigencias futuras pero se sugeriría incluirlo dada su importancia) . Cuenta con BPIN, estudios y diseños año 2020 – OCAD PAZ ; </t>
  </si>
  <si>
    <t xml:space="preserve">NO confirma sector; NO; Estudios y Diseños (fase 3) ; Monto Faltante:27000000000; Proyecto cargdo en la PIIP; VF:; ; ; ; La ET se encuentra realizando ajuste a diseños por medio de una consultoría. Proyecto que se sugiere incluir al sector (en este caso este proyecto no se encuentra en la estrategia de vigencias futuras pero se sugeriría incluirlo dada su importancia) ​; </t>
  </si>
  <si>
    <r>
      <rPr>
        <b/>
        <sz val="11"/>
        <color rgb="FF000000"/>
        <rFont val="Verdana"/>
        <family val="2"/>
      </rPr>
      <t>MinVivienda 14/10/2025: Ajustar la fuente de financiación por recursos del Sistema General de Regalías - OCAD PAZ. Además, ajustar el valor del proyecto, actualmente en el SUIFP-SGR es de $2.127.120.954 El proyecto tiene Concepto Único Sectorial No Favorable del 3 de noviembre de 2021. DEVUELTO,</t>
    </r>
    <r>
      <rPr>
        <b/>
        <sz val="11"/>
        <color rgb="FFFF0000"/>
        <rFont val="Verdana"/>
        <family val="2"/>
      </rPr>
      <t xml:space="preserve"> MinVivienda va a realizar asistencia técnica para reestructurar.</t>
    </r>
    <r>
      <rPr>
        <sz val="11"/>
        <color rgb="FF000000"/>
        <rFont val="Verdana"/>
        <family val="2"/>
      </rPr>
      <t xml:space="preserve">
SI confirma sector; Estudios y Diseños (fase 3) ; Proyecto sugerido por la ART por que es un anuncio del Gobierno con el Pueblo y esta próximo a su contratación según dicha entidad; </t>
    </r>
  </si>
  <si>
    <t xml:space="preserve">MinVivienda 14/10/2025: Ajustar la fuente de financiación por recursos del Sistema General de Regalías - OCAD PAZ. Además, ajustar el valor del proyecto, actualmente en el SUIFP-SGR es de $2.127.120.954 El proyecto tiene Concepto Único Sectorial No Favorable del 3 de noviembre de 2021. DEVUELTO, MinVivienda va a realizar asistencia técnica para reestructurar.
SI confirma sector; Estudios y Diseños (fase 3) ; Proyecto sugerido por la ART por que es un anuncio del Gobierno con el Pueblo y esta próximo a su contratación según dicha entidad; </t>
  </si>
  <si>
    <r>
      <rPr>
        <b/>
        <sz val="11"/>
        <color rgb="FF000000"/>
        <rFont val="Verdana"/>
        <family val="2"/>
      </rPr>
      <t>MinVicienda correo 14/10/2025:Ajustar la fuente de financiación por recursos del Sistema General de Regalías - OCAD PAZ. Además, ajustar el valor del proyecto, actualmente en el SUIFP-SGR es de  $8.139.338.056.</t>
    </r>
    <r>
      <rPr>
        <b/>
        <sz val="11"/>
        <color rgb="FFFF0000"/>
        <rFont val="Verdana"/>
        <family val="2"/>
      </rPr>
      <t xml:space="preserve"> devuelto asistencia tecnica MinVivienda, reestrctural.</t>
    </r>
    <r>
      <rPr>
        <b/>
        <sz val="11"/>
        <color rgb="FF000000"/>
        <rFont val="Verdana"/>
        <family val="2"/>
      </rPr>
      <t xml:space="preserve">
SI confirma sector; No tiene cierre financiero</t>
    </r>
    <r>
      <rPr>
        <sz val="11"/>
        <color rgb="FF000000"/>
        <rFont val="Verdana"/>
        <family val="2"/>
      </rPr>
      <t>: Estudios y Diseños (fase 3); Monto Faltante:9848599048;No hay disponibilidad de recursos Nación para financiar este proyecto -  No está priorizado para DIE. No se registra la información necesaria para encontrarlo en el mecanismo, por lo tanto, no se ha podido validar ningún dato. MVCT Nuevo PI</t>
    </r>
  </si>
  <si>
    <t>MinVicienda correo 14/10/2025:Ajustar la fuente de financiación por recursos del Sistema General de Regalías - OCAD PAZ. Además, ajustar el valor del proyecto, actualmente en el SUIFP-SGR es de  $8.139.338.056. devuelto asistencia tecnica MinVivienda, reestrctural.
SI confirma sector; No tiene cierre financiero: Estudios y Diseños (fase 3); Monto Faltante:9848599048;No hay disponibilidad de recursos Nación para financiar este proyecto -  No está priorizado para DIE. No se registra la información necesaria para encontrarlo en el mecanismo, por lo tanto, no se ha podido validar ningún dato. MVCT Nuevo PI</t>
  </si>
  <si>
    <t xml:space="preserve">NO confirma sector; Factibilidad (fase 2); Monto Faltante:12293178275; Proyecto cargdo en la PIIP; VF:; </t>
  </si>
  <si>
    <t xml:space="preserve">NO confirma sector; NO; Estudios y Diseños (fase 3) ; Monto Faltante:8000000000; Proyecto cargdo en la PIIP; VF:; </t>
  </si>
  <si>
    <t>NO confirma sector; NO; Estudios y Diseños (fase 3) ; Monto Faltante:8778752872; Proyecto cargdo en la PIIP; VF:;</t>
  </si>
  <si>
    <t xml:space="preserve">NO confirma sector; No; Factibilidad (Fase 2); Monto Faltante:11200000000; ; VF:; </t>
  </si>
  <si>
    <t>NO confirma sector; NO; Prefactibilidad (Fase 1); Monto Faltante:3750000000; Proyecto cargdo en la PIIP; VF:;</t>
  </si>
  <si>
    <r>
      <t xml:space="preserve">NO confirma sector; Factibilidad (fase 2); Monto Faltante:64891524554; VF:; ACONC- Asociación de Consejos Comunitarios del Norte del Cauca en alianza con la Coporación Autónoma Regional del Cauca-CRC como entidad del SINA. Proyecto presentado para estructuración al Fondo para la Vida y la Biodiversidad-FPVB del MADS. 3/09/25 Proyecto validado en formulación con </t>
    </r>
    <r>
      <rPr>
        <sz val="11"/>
        <rFont val="Verdana"/>
        <family val="2"/>
      </rPr>
      <t xml:space="preserve">AT </t>
    </r>
    <r>
      <rPr>
        <sz val="11"/>
        <color rgb="FF000000"/>
        <rFont val="Verdana"/>
        <family val="2"/>
      </rPr>
      <t>de la DER; Estos proyectos se encuentran en estado pendiente de validación para incluir en el pacto,en sesión con el Ministerio la gobernación quedo con el compromiso de ampliar la información de los proyectos</t>
    </r>
  </si>
  <si>
    <t>NO confirma sector; Factibilidad (fase 2); Monto Faltante:64891524554; VF:; ACONC- Asociación de Consejos Comunitarios del Norte del Cauca en alianza con la Coporación Autónoma Regional del Cauca-CRC como entidad del SINA. Proyecto presentado para estructuración al Fondo para la Vida y la Biodiversidad-FPVB del MADS. 3/09/25 Proyecto validado en formulación con AT de la DER; Estos proyectos se encuentran en estado pendiente de validación para incluir en el pacto,en sesión con el Ministerio la gobernación quedo con el compromiso de ampliar la información de los proyectos</t>
  </si>
  <si>
    <t>NO confirma sector; NO; Estudios y Diseños (fase 3) ; Monto Faltante:4280000000; Proyecto cargdo en la PIIP; VF:;</t>
  </si>
  <si>
    <t>SI confirma sector; Estudios y Diseños (fase 3); No cuenta con cierre financiero, Monto Faltante:1.442.000.000; ; VF:SI; Aporte sector</t>
  </si>
  <si>
    <t xml:space="preserve">NO confirma sector; NO; Estudios y Diseños (fase 3) ; Monto Faltante:18000000000; ; VF:; Cada uno de los Centros Digitales contará con 2 puntos de acceso a Internet, de los cuales, uno de ellos estará ubicado en la parte interior, en la sala de cómputo de la institución educativa, que beneficiará a estudiantes y docentes en su jornada académica y el otro, se encontrará en la parte exterior, , para provecho de los habitantes y transeúntes del centro poblado, quienes podrán acceder al servicio de Internet de manera gratuita desde sus propios dispositivos móviles, tabletas o computadores portátiles.; </t>
  </si>
  <si>
    <t xml:space="preserve">NO confirma sector; NO; Prefactibilidad (Fase 1); Monto Faltante:17000000000; Proyecto Pendiente de formular; VF:; CIMA - Comité de Integración del Macizo Colombiano. 3/09/25 Proyecto validado con victor collazos; </t>
  </si>
  <si>
    <t>S/I confirma sector; Ejecución; Se tiene una propuesta de elaboración del plan maestro de infraestructura a mediano plazo para tramitar un CONPES que permita financiar este proyecto que se encuentra incluido dentro del Plan Plurianual de Inversiones 2023 - 2026.</t>
  </si>
  <si>
    <t>Se encuentra en proceso de viabilidad ante el Ministerio de Cultura, las Artes y los Saberes. No se tiene certeza de los recursos en 2026 por parte del Ministerio dado que el municipio no ha cumplido con la documentación técnica requerida, como el levantamiento topográfico. Prefactibilidad (Fase 1); Monto Faltante:1200000000; VF.</t>
  </si>
  <si>
    <t xml:space="preserve">NO confirma sector; NO; Estudios y Diseños (fase 3) ; Monto Faltante:17000000000; ; VF:; El secretario de planeación manifiesta que este proyecto se habia incluido en otra matriz y es prioritario para el municipio. ; </t>
  </si>
  <si>
    <r>
      <t xml:space="preserve">NO confirma sector; NO; Estudios y Diseños (fase 3) ; Monto  Faltante:4500000000; ; VF:;  Se encuentran adelantando los estudios y diseños para la construcción de 3 placas polideportivas los cuales serán entregados en el mes de diciembre del presente año 2024; adicionalmente se cuenta con legalización de los predios que son de propiedad del municipio y se buscan los recursos para la ejecución del proyecto, exclusivamente recursos para la construcción de las placas polideportivas. (Pendiente recibir los soportes por parte del ET cuando estén listos en el mes de diciembre). Este  proyecto aparece inactivo en MapaInversiones, con estado ejecución (Vigencia 2024) 12.03.2025: No son placas, son </t>
    </r>
    <r>
      <rPr>
        <b/>
        <sz val="11"/>
        <color rgb="FF000000"/>
        <rFont val="Verdana"/>
        <family val="2"/>
      </rPr>
      <t xml:space="preserve">polideportivos </t>
    </r>
    <r>
      <rPr>
        <sz val="11"/>
        <color rgb="FF000000"/>
        <rFont val="Verdana"/>
        <family val="2"/>
      </rPr>
      <t xml:space="preserve">y estan en estudios y diseños. Se debe dejar como compromiso radicar en el sector.  Regalias se compromete a revisar fuente de financiacion por el SGR. Pendiente recibir correo para ingreso del proyecto de polideportivo y no placas deportivas. REVISAR COSTO ESTIMADO. 4500millones; </t>
    </r>
  </si>
  <si>
    <t xml:space="preserve">NO confirma sector; NO; Estudios y Diseños (fase 3) ; Monto  Faltante:4500000000; ; VF:;  Se encuentran adelantando los estudios y diseños para la construcción de 3 placas polideportivas los cuales serán entregados en el mes de diciembre del presente año 2024; adicionalmente se cuenta con legalización de los predios que son de propiedad del municipio y se buscan los recursos para la ejecución del proyecto, exclusivamente recursos para la construcción de las placas polideportivas. (Pendiente recibir los soportes por parte del ET cuando estén listos en el mes de diciembre). Este  proyecto aparece inactivo en MapaInversiones, con estado ejecución (Vigencia 2024) 12.03.2025: No son placas, son polideportivos y estan en estudios y diseños. Se debe dejar como compromiso radicar en el sector.  Regalias se compromete a revisar fuente de financiacion por el SGR. Pendiente recibir correo para ingreso del proyecto de polideportivo y no placas deportivas. REVISAR COSTO ESTIMADO. 4500millones; </t>
  </si>
  <si>
    <t xml:space="preserve">NO confirma sector; No; Estudios y Diseños (fase 3) ; Monto Faltante:5167000000; ; VF:; </t>
  </si>
  <si>
    <r>
      <rPr>
        <sz val="11"/>
        <color rgb="FF000000"/>
        <rFont val="Verdana"/>
        <family val="2"/>
      </rPr>
      <t xml:space="preserve">NO confirma sector; Prefactibilidad (Fase 1); Monto Faltante:2500000000; No hay información; VF:;  ASCIC - Asociación Campesina e Indígena de Colombia. 3/09/2025 </t>
    </r>
    <r>
      <rPr>
        <sz val="11"/>
        <color rgb="FFFF0000"/>
        <rFont val="Verdana"/>
        <family val="2"/>
      </rPr>
      <t xml:space="preserve">La asociación cuenta con un total de $3.000.000.000 que recibió de la Unidad de Víctimas, </t>
    </r>
    <r>
      <rPr>
        <sz val="11"/>
        <color rgb="FF000000"/>
        <rFont val="Verdana"/>
        <family val="2"/>
      </rPr>
      <t>los cuales quiere invertir en: 4 proyectos: Construcción de centro de salud, Mejoramiento de viviendas, Dotación de aulas escolares, Planta de trasformación, y Vías terciarias.;</t>
    </r>
  </si>
  <si>
    <t>NO confirma sector; Prefactibilidad (Fase 1); Monto Faltante:2500000000; No hay información; VF:;  ASCIC - Asociación Campesina e Indígena de Colombia. 3/09/2025 La asociación cuenta con un total de $3.000.000.000 que recibió de la Unidad de Víctimas, los cuales quiere invertir en: 4 proyectos: Construcción de centro de salud, Mejoramiento de viviendas, Dotación de aulas escolares, Planta de trasformación, y Vías terciarias.;</t>
  </si>
  <si>
    <r>
      <t xml:space="preserve">NO confirma sector; NO; Factibilidad (fase 2); Monto Faltante:5000000000; ; VF:; </t>
    </r>
    <r>
      <rPr>
        <b/>
        <sz val="11"/>
        <color rgb="FF000000"/>
        <rFont val="Verdana"/>
        <family val="2"/>
      </rPr>
      <t>Reincorporados</t>
    </r>
    <r>
      <rPr>
        <sz val="11"/>
        <color rgb="FF000000"/>
        <rFont val="Verdana"/>
        <family val="2"/>
      </rPr>
      <t xml:space="preserve">. 3/09/25 Proyecto priorizado por Reialdo escobar y Nidia Enlace de reincorporados de la Gobernación del Cauca Reinaldo Escobar 3222616182 conjuntamente con Nidia Camayo de la Gobernación; Desde la dirección no se tiene información de este proyecto, en conversaciones con MinAgricultura no existe ningún compromiso referente a este proyecto. </t>
    </r>
  </si>
  <si>
    <t xml:space="preserve">NO confirma sector; NO; Factibilidad (fase 2); Monto Faltante:5000000000; ; VF:; Reincorporados. 3/09/25 Proyecto priorizado por Reialdo escobar y Nidia Enlace de reincorporados de la Gobernación del Cauca Reinaldo Escobar 3222616182 conjuntamente con Nidia Camayo de la Gobernación; Desde la dirección no se tiene información de este proyecto, en conversaciones con MinAgricultura no existe ningún compromiso referente a este proyecto. </t>
  </si>
  <si>
    <t>NO confirma sector; NO; Prefactibilidad (Fase 1); Monto Faltante:3834000000; Proyecto cargdo en la PIIP; VF:;  ADEL MC - Agencia para el Desarrollo Económico Local del Macizo Colombiano. 3/09/25 Proyecto validado 20250902; Busca promover el empoderamiento económico de la mujer y la economía del cuidado, promover los derechos de la mujer para contribuir a la crianza amorosa y la mitigación de amenazas contra la niñez y la juventud en el MC y la creación de un sistema de ahorro y crédito propio de la economía del MC;</t>
  </si>
  <si>
    <t xml:space="preserve">NO confirma sector; NO; Factibilidad (fase 2); Monto Faltante:21542394690; ; VF:;  FEDERACIÓN DE ACCION COMUNAL FEDECOMUNAL Cauca; 3/09/25 Proyecto validado 20250901; En formulación con AT de la DER; </t>
  </si>
  <si>
    <t>Iniciativa resulta de solicitud de comunidades. No será desarrollado por el Ministerio de Cultura, las Artes y los Saberes. No cuenta con recursos. Monto Faltante total:$1.716.191.387. Se encuentra en fase 2.</t>
  </si>
  <si>
    <t>$15.000M ADR, $18.042 Territorio ($CENCOIC y COSURCA: $9.542.000 millones; Gobernación: $8.500.) ; SI confirma sector; No; Factibilidad (fase 2); Monto Faltante:24958000000; Proyecto Pendiente de formular; VF:;  Se realizara estructuración entre ART y ADR.; Se esperan recursos de ART, Gobernación y organizaciones.; ADR: $15.000.000.000; CENCOIC y COSURCA: $9.542.000 millones; Gobernación: $8.500.000.000 millones (por confirmar); Falta para cierre financiero: $25.000 MM;  Pendiente definir recursos por parte de la ADR, se tienen compromisos de 15,000 millones.
Se han realizado varias reuniones técnicas entre ART, ADR y Gobernación. Se definió que el proyecto empezaría con temas de comercialización, producción orgánica y agroindustria, y ya no se trabajaría inversión a nivel predial. 
En un inicio el proyecto tenía presupuestado 70 mil millones, sin embargo, con las reuniones técnicas, se tiene previsto focalizar en esta primera parte organizaciones que ya cuente con procesos y experiencias agroindustriales, con esto se pasará a un presupuesto de alrededor de 21,000 millones, y con un estimado máximo de 35,000 millones. Este nuevo alcance está pendiente de hablarlo con las organizaciones. Se tienen identificadas 6 obras de infraestructura productiva de café, unas localizadas en municipios PDET y otras no, las cuales pueden entrar como parte del proyecto.
Estructuración: Se está hablando de estructurar un proyecto sombrilla con todos los componentes. Y a partir de esto fasear el proyecto: 6 proyectos de las obras actuales, 2 existentes en zona PDET con estudios y diseños, y 2 con estudios parciales. La ADR viene avanzando en la contratación del equipo para estructuración, y con esto se estima que la primera fase se estructure en 3 meses.
El equipo ART enviará las potenciales fases y los tiempos de estructuración de cada una, con los valores de ejecución estimados.</t>
  </si>
  <si>
    <t>NO confirma sector; NO; Prefactibilidad (Fase 1); Monto Faltante:250000000000; Proyecto Pendiente de formular; VF:; Actualmente en diálogo con el Ministerio de Agricultura. Sin formular)** 4 de marzo. en formulacion, se debe revisar financiación. Mesas agricultura y Mincit. Municipios del Sur tienen mas información;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</si>
  <si>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 $250000000000; Proyecto Pendiente de formular; VF:; (formulado actualmente por el Consejo Interétnico, intercultural e Intergremial del Norte del Cauca, apoyado por el DNP, el Ministerio del Interior y la Misión de Verificación de la ONU)**; Desde la dirección no se tiene información de este proyecto, en conversaciones con MinAgricultura no existe ningún compromiso referente a este proyecto.  Por lo cual se debe cambiar el responsable del proyecto a la entidad que tenga el compromiso actualmente.</t>
  </si>
  <si>
    <t xml:space="preserve">NO confirma sector; NO; Prefactibilidad (Fase 1); Monto Faltante:52155182000; ; VF:; ; ; ; Se requiere validación co DPS.
17/03/25 El poryecto no cuenta con recursos por parte de la entidad
Alcalddia, socializacion y empoderamiento con las comunidades… Se busca el traslado de todo el comercio para una sola centralidad
Mesa Tecnica con DPS para ver la congruencia de recursos; </t>
  </si>
  <si>
    <t xml:space="preserve">NO confirma sector; NO; Factibilidad (fase 2); Monto Faltante:9525006344; ; VF:; ; ; ; Se requiere validar con DPS
17/03/25 El poryecto no cuenta con recursos por parte de la entidad; </t>
  </si>
  <si>
    <t>NO confirma sector; No; Prefactibilidad (Fase 1); Monto Faltante:25000000000; ; VF:; ; ; ; Rev 30-Oct-2024: El proyecto se encuentra en formulacion de estudios y diseños y construcción de presupuesto. 20.02.2025. El alcalde confirma que la última semana de abril estaría estructurado el proyecto; Desde la dirección no se tiene información de este proyecto, en conversaciones con MinAgricultura no existe ningún compromiso referente a este proyecto.  Por lo cual se debe cambiar el responsable del proyecto a la entidad que tenga el compromiso actualmente.</t>
  </si>
  <si>
    <t xml:space="preserve">NO confirma sector; NO; Estudios y Diseños (fase 3) ; Monto Faltante:5829855545; ; VF:; ; ; ; Por confirmar financición con DPS
17/03/25 El poryecto no cuenta con recursos por parte de la entidad; </t>
  </si>
  <si>
    <t xml:space="preserve">NO confirma sector; NO; Factibilidad (fase 2); Monto Faltante:5700000000; ; VF:; ; ; ; Rev 30-Oct-2024: Es un proyecto que fue formulado en el 2021 por valor de COP1.340 millones y fue radicado ante el DPS, sin embargo fue devuelto con observaciones. Motivo por el cual debe ajustarse el proyecto para poder ser presentado nuevamente al DPS, inlcuyendo el costo total. Por lo anterior el proyecto se encuentra en fase 2.
17/03/25 El poryecto no cuenta con recursos por parte de la entidad ; </t>
  </si>
  <si>
    <t>NO confirma sector; No; Factibilidad (fase 2); Monto Faltante:11000000000; ; VF:; ; ; ; Se presentó al PAS pero no se cuenta con terreno. El proyecto se había presentado al DPS (por lo que tal vez no se cuenta con BPIN), quien había indicado que había recursos disponibles, sin embargo, posteriormente informó que se habían agotado. El proyecto es relevante para el municipio. Se identificó BPIN 20201301011789por valor de $7.715.630.000 ; Desde la dirección no se tiene información de este proyecto, en conversaciones con MinAgricultura no existe ningún compromiso referente a este proyecto.  Por lo cual se debe cambiar el responsable del proyecto a la entidad que tenga el compromiso actualmente.</t>
  </si>
  <si>
    <t xml:space="preserve">NO confirma sector; NO; Factibilidad (fase 2); Monto Faltante:9000000000; ; VF:; ; ; ; ; </t>
  </si>
  <si>
    <t xml:space="preserve">NO confirma sector; NO; Estudios y Diseños (fase 3) ; Monto Faltante:14842396233; ; VF:; ; ; ; ; </t>
  </si>
  <si>
    <t>NO confirma sector; NO; Prefactibilidad (Fase 1); Monto Faltante:20000000000; ; VF:; ; ; ; El proyecto fue avalado por José William Orozco de la Coccam - El proyecto, encuentra en este momento en estructuración con apoyo de ARD, caracterización del personal, definir predios y acuerdos zonales;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</si>
  <si>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Faltante:1179000000; No hay información; VF:; ; ; ; ASDEMUVIT -  Asociación de Mujeres por la Vida y el Territorio
3/09/25 Proyecto priorizado por la organización, pendiente enviar costo indicativo.
El proyecto consiste en empoderar económicamente a ciento doce (112) mujeres campesinas de los municipios de Cajibío y Popayán en el departamento de Cauca, Colombia.;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</si>
  <si>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Faltante:4999880000; ; VF:; ; ; ; ANUC Cauca
3/09/25 Proyecto seleccionado. presentado a ADR en lista de Espera - ADR financia el 30 %;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</si>
  <si>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Faltante:300000000; ; VF:; ; ; ; FCC- FEDERACION CAMPESINA DEL CAUCA
Proyecto validado 20250902;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</si>
  <si>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Faltante:4863440000; ; VF:; ; ; ; ORDEURCA
3/09/25 Validado por la organización. El proyecto fue formulado y presentado a una entidad hace dos años.;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</si>
  <si>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Faltante:1200000000; ; VF:; ; ; ; AMACA - Asociación de Mujeres Productoras Agropecuarias del Departamento del Cauca
Se debe hacer una mesa tecnica para ver si se puede concurrir con proyectos de la gobernacion del café y que tiene un proyecto de $33 mil millones para ver concurrencia de recursos
3/09/25 ESTE PROYECTO ES DE LA ORGANIZACIÓN. MABEL SALAZAR - PROYECTO SELECCIONADO. ;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</si>
  <si>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Faltante:20000000000; ; VF:; ; ; ; FEDEANUC
Llanada 01/09/2025 4:53 PM
Proyecto seleccionado. ;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</si>
  <si>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Faltante:6000000000; ; VF:; ; ; ; FEDEANUC
Llanada 01/09/2025 4:53 PM
Proyecto seleccionado. ;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</si>
  <si>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Estudios y Diseños (fase 3) ; Monto Faltante:8200000000; ; VF:; ; ; ; Organización Surcos y Asoagrar con apoyo de CNA
Proyecto seleccionado. Se realizó alianza con ASOAGRAR, para producir limon. ya se exporta. pero hay poca produccción y la propuesta es ampliar la produccion a otros municipios (Mercaderez, bolivar, almaguer) ;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</si>
  <si>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Factibilidad (fase 2); Monto Faltante:25000000000; Na; VF:; ; ; ; ACONC- Asociación de Consejos Comunitarios del Norte del Cauca 
3/09/25 Proyecto validado en formulación con AT de la DER; Estos proyectos se encuentran en estado pendiente de validación para incluir en el pacto,en sesión con el Ministerio la gobernación quedo con el compromiso de ampliar la información de los proyectos</t>
  </si>
  <si>
    <t xml:space="preserve">NO confirma sector; NO; Factibilidad (fase 2); Monto Faltante:46981000000; ; VF:; ; ; ; Consejo Comunitario Afro Renacer del Micay
3/09/25 Contiene componente ambiental, infraestructura (vias) y proyecto productivo. Fue formulado para OCAD Paz en 2019; el proyecto productivo para 2.640 beneficiarios suma COP46.981 millones; los promotores fueron desplazados hacia Sotará; </t>
  </si>
  <si>
    <t>NO confirma sector; No; Prefactibilidad (Fase 1); Monto Faltante:5000000000; ; VF:; ; ; ; Organización Surcos
3/09/25 Proyecto seleccionado. La propuesta es la produccion de concentrados organicos (alimento para animales y tiene como base el aprovechamiento del chontaduro (El tambo es el primer productor nacional de chontaduro) y lo que se desaprovecha se da para alimentar gallinas, pollos y cerdos. Entonces la idea es combinar produccion de maiz del tambo, y mercaderes para producir concentrado. El proyecto es una tabla de procesamiento.  Ya se tiene una planta pequeña en cartago, y la idea es poderlo traer para el cauca. El representante Jhon Henry pide colaboracion del DNP para terminar de estructurar sus proyectos, que acepta que aún está en fase de ideación. ;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</si>
  <si>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Faltante:7200000000; No hay información; VF:; ; ; ; ANUC Norte del Cauca
Llamada 01/09/2025 5,05 PM
Proyecto seleccionado. ;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</si>
  <si>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Faltante:1900000000; No hay información; VF:; ; ; ; Mujer con Valor
Validado con la OS 20250902
Solicitud de AT de la DER;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</si>
  <si>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Factibilidad (fase 2); Monto Faltante:20000000000; ; VF:; ; ; ; CRIC- Consejo Regional Indígena del Cauca
Llamada 01/09/2025 5,10 PM Geovany Palechor
Proyecto seleccionado. ;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</si>
  <si>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Prefactibilidad (Fase 1); Monto Faltante:3206950000; ; VF:; ; ; ; PCN- Proceso de Comunidades Negras del Norte del Cauca- 
3/09/25 Este proyecto hace parte de la cobertura del proyecto ACONC
Corresponden a Consejos Comunitarios no asociados a ACONC (Pílamo, Nelson Mandela, Cuenca Cauca, Rio Palo, fincas de Puerto Tejada, Villa Rica, Miranda, Padilla); Desde la dirección no se tiene información de este proyecto, en conversaciones con MinAgricultura no existe ningún compromiso referente a este proyecto.  Por lo cual se debe cambiar el responsable del proyecto a la entidad que tenga el compromiso actualmente.</t>
  </si>
  <si>
    <t>NO confirma sector; No; Factibilidad (fase 2); Monto Faltante:16204274100; No hay información; VF:; ; ; ; Consejo Territorial Interétnico e Intercultural del Norte del Cauca
Llamada 02/09/2025 9:17 AM Carlos Bravo
Aprobado CTIINC; Desde la dirección no se tiene información de este proyecto, en conversaciones con MinAgricultura no existe ningún compromiso referente a este proyecto.  Por lo cual se debe cambiar el responsable del proyecto a la entidad que tenga el compromiso actualmente.</t>
  </si>
  <si>
    <t xml:space="preserve">NO confirma sector; ; Prefactibilidad (Fase 1); Monto Faltante:10500000000; ; VF:; ; ; ; ; </t>
  </si>
  <si>
    <t xml:space="preserve">NO confirma sector; ; Prefactibilidad (Fase 1; Monto Faltante:6849970650; ; VF:; ; ; ; ; </t>
  </si>
  <si>
    <t xml:space="preserve">NO confirma sector; ; Prefactibilidad (Fase 1); Monto Faltante:4125295000; ; VF:; ; ; ; ; </t>
  </si>
  <si>
    <t xml:space="preserve">NO confirma sector; ; Prefactibilidad (Fase 1); Monto Faltante:2800000000; ; VF:; ; ; ; ; </t>
  </si>
  <si>
    <t xml:space="preserve">NO confirma sector; ; Prefactibilidad (Fase 1); Monto Faltante:10000000000; ; VF:; ; ; ; ; </t>
  </si>
  <si>
    <t xml:space="preserve">S/I confirma sector; No; Ejecución ; Monto Faltante:; No hay información; VF:;  ; ;  ; Proyecto priorizado por el sector en consulta del 10 de enero de 2025; Corresponde al proyecto de servicio de apoyo financiero del Fondo para la Vida y la Biodiversidad con código BPIN 202300000000294 actualmente en ejecución a cargo de MinAmbiente. </t>
  </si>
  <si>
    <t>S/I confirma sector; No; Ejecución;  Anuncio Ministerial para el Cañón del Micay: Proyecto priorizado y con fuente de recursos actual por parte del sector. 
La intervención se va a financiar con recursos del proyecto de servicio de apoyo financiero del Fondo para la Vida y la Biodiversidad con código BPIN 202300000000294. 
; Las intervenciones del Pacto Cauca se han incluido en el Proyecto de Inversión “Recuperación de la selva amazónica y territorios estratégicos alrededor del agua” sobre el cual MinAmbiente está haciendo el trámite ante el CIPE, y la Declaratoria de Importancia Estratégica para recepción de vigencias futuras. En caso de ser favorable, el sector cumpliría con los compromisos del Pacto a través del mencionado proyecto. Caso contrario, el sector estará indicando a través de qué fuente y proyecto de inversión estará atendiendo el compromiso.</t>
  </si>
  <si>
    <t xml:space="preserve">S/I confirma sector;  Ejecución ;  Este proyecto está siendo financiado con recursos de la Asignación Ambiental del Sistema General de Regalías (SGR), bienio 2024-2025. El proyecto fue aprobado y con recursos asignados a través de la resolución No. 1829 del 23 de diciembre de 2024.; Se actualizó la información del proyecto con base a la información de mapainversiones. </t>
  </si>
  <si>
    <t xml:space="preserve">S/I confirma sector; No; Ejecución ; Monto Faltante:4500000000; ; VF:SI;  ; ; Ordinaria; Presentan dos fuente de financiación (Impuesto Nacional al Carbono y Presupuesto General de la Nación) La intervención se va a financiar con recursos del proyecto de servicio de apoyo financiero del Fondo para la Vida y la Biodiversidad con código BPIN 202300000000294. ; El proyecto se financia con recursos del proyecto de inversión de servicio de apoyo financiero del Fondo para la Vida y la Biodiversidad con código BPIN 202300000000294. La información se validó con el informe de la fiducia FIDUCOLDEX del mes de marzo de 2025. </t>
  </si>
  <si>
    <t>NO confirma sector; NO; Estudios y Diseños (fase 3) ; Monto Faltante: $34724500000; ; VF:; 20/08/2025 Ya se radicaron los estudios y diseños en el ministerio. El ente territorial pondria $60,000 ; Los recursos serían de empresito.</t>
  </si>
  <si>
    <t xml:space="preserve">SI confirma sector; DIE; 1. En Perfil; Monto Faltante:26500000000; a. Proyecto Pendiente de formular; VF:; ; ; ; Proyecto priorizado y con fuente de recursos actual por parte del sector. 
20/03/25 esta en el 60% de ejecución. Finaliza este año, lo ejecuta empresa publica energia del putumayo.; </t>
  </si>
  <si>
    <r>
      <rPr>
        <b/>
        <sz val="11"/>
        <color rgb="FF000000"/>
        <rFont val="Verdana"/>
        <family val="2"/>
      </rPr>
      <t>NO confirma sector;</t>
    </r>
    <r>
      <rPr>
        <sz val="11"/>
        <color rgb="FF000000"/>
        <rFont val="Verdana"/>
        <family val="2"/>
      </rPr>
      <t xml:space="preserve"> DIE; Factibilidad (fase 2); Monto Faltante:; Na; VF:; La Gobernación del Cauca solicita revisar la inclusión de este proyecto dentro del Pacto Cauca . 20/03/25 El ministerio dice que se buscan soluciones alternativas. El minsterio no cuenta como proyectos este tipo de inversiones.; Estos proyectos se encuentran en estado pendiente de validación para incluir en el pacto,en sesión con el Ministerio la gobernación quedo con el compromiso de ampliar la información de los proyectos</t>
    </r>
  </si>
  <si>
    <t>NO confirma sector; DIE; Factibilidad (fase 2); Monto Faltante:; Na; VF:; La Gobernación del Cauca solicita revisar la inclusión de este proyecto dentro del Pacto Cauca . 20/03/25 El ministerio dice que se buscan soluciones alternativas. El minsterio no cuenta como proyectos este tipo de inversiones.; Estos proyectos se encuentran en estado pendiente de validación para incluir en el pacto,en sesión con el Ministerio la gobernación quedo con el compromiso de ampliar la información de los proyectos</t>
  </si>
  <si>
    <t>SI confirma sector; DIE; Factibilidad (fase 2); Monto Faltante:24236640294; Na; VF:; ; ; ; Proyecto priorizado y con fuente de recursos actual por parte del sector. 
12.03.2025. Proyecto suspendido en noviembre de 2024, para reiniciar el 28 de febrero pero no ha avanzado, esto fue notificado por la compañia que esta ejecutando el proyecto. Este proyecto debe ser priorizado ya que la mayor parte delmunicipio no cuenta con este servicio y se quiere suplir la necesidad de la mayor cantidad de familias.  Al no culminarlo quedarian 400 usuarios aproximadamente sin este servicio.; Estos proyectos se encuentran en estado pendiente de validación para incluir en el pacto,en sesión con el Ministerio la gobernación quedo con el compromiso de ampliar la información de los proyectos</t>
  </si>
  <si>
    <t>SI confirma sector; DIE; Factibilidad (fase 2); Monto Faltante:21491640229; Na; VF:; ; ; ; Se requiere revisar con el sector.; Estos proyectos se encuentran en estado pendiente de validación para incluir en el pacto,en sesión con el Ministerio la gobernación quedo con el compromiso de ampliar la información de los proyectos</t>
  </si>
  <si>
    <t xml:space="preserve"> Rehabilitacion de la Central Hidroeletrica (PCH ) El Buco, Municipio de Paez, Departamento del Cauca.
</t>
  </si>
  <si>
    <t>NO confirma sector; DIE; Prefactibilidad (Fase 1); Monto Faltante:; Na; VF:; ; ; ; La Gobernación del Cauca solicita revisar la inclusión de este proyecto dentro del Pacto Cauca ; Estos proyectos se encuentran en estado pendiente de validación para incluir en el pacto,en sesión con el Ministerio la gobernación quedo con el compromiso de ampliar la información de los proyectos</t>
  </si>
  <si>
    <t>SI confirma sector; DIE; Estudios y Diseños (fase 3) ; Monto Faltante:23447680484,29; Na; VF:Por Validar por el sector;  Proyecto que se sugiere incluir al sector (en este caso este proyecto no se encuentra en la estrategia de vigencias futuras pero se sugeriría incluirlo dada su importancia) ​; Estos proyectos se encuentran en estado pendiente de validación para incluir en el pacto,en sesión con el Ministerio la gobernación quedo con el compromiso de ampliar la información de los proyectos</t>
  </si>
  <si>
    <t>SI confirma sector; DIE; Estudios y Diseños (fase 3) ; Monto Faltante:16770803694; Na; VF:; ; ; ; Proyectoradicado ante el Ministerio de Minas y energía, devuelto a la ET para ajustes técnicos. Se requiere ajustar y volver a radicar; Estos proyectos se encuentran en estado pendiente de validación para incluir en el pacto,en sesión con el Ministerio la gobernación quedo con el compromiso de ampliar la información de los proyectos</t>
  </si>
  <si>
    <t>SI confirma sector; DIE; Prefactibilidad (Fase 1); Monto Faltante:8239140000; Na; VF:; La Gobernación del Cauca solicita revisar la inclusión de este proyecto dentro del Pacto Cauca ; Estos proyectos se encuentran en estado pendiente de validación para incluir en el pacto,en sesión con el Ministerio la gobernación quedo con el compromiso de ampliar la información de los proyectos</t>
  </si>
  <si>
    <r>
      <rPr>
        <b/>
        <sz val="11"/>
        <color rgb="FF000000"/>
        <rFont val="Verdana"/>
        <family val="2"/>
      </rPr>
      <t>NO confirma sector;</t>
    </r>
    <r>
      <rPr>
        <sz val="11"/>
        <color rgb="FF000000"/>
        <rFont val="Verdana"/>
        <family val="2"/>
      </rPr>
      <t xml:space="preserve"> No; Prefactibilidad (Fase 1); Monto Faltante:; Na; VF:CCAC La Toma - Consejo Comunitario Afrodescendiente del Corregimiento de La Toma (Suárez, Cauca)
Proyecto validado 20250902; Estos proyectos se encuentran en estado pendiente de validación para incluir en el pacto,en sesión con el Ministerio la gobernación quedo con el compromiso de ampliar la información de los proyectos</t>
    </r>
  </si>
  <si>
    <t>NO confirma sector; No; Prefactibilidad (Fase 1); Monto Faltante:; Na; VF:CCAC La Toma - Consejo Comunitario Afrodescendiente del Corregimiento de La Toma (Suárez, Cauca)
Proyecto validado 20250902; Estos proyectos se encuentran en estado pendiente de validación para incluir en el pacto,en sesión con el Ministerio la gobernación quedo con el compromiso de ampliar la información de los proyectos</t>
  </si>
  <si>
    <r>
      <rPr>
        <b/>
        <sz val="11"/>
        <color rgb="FF000000"/>
        <rFont val="Verdana"/>
        <family val="2"/>
      </rPr>
      <t>NO confirma sector;</t>
    </r>
    <r>
      <rPr>
        <sz val="11"/>
        <color rgb="FF000000"/>
        <rFont val="Verdana"/>
        <family val="2"/>
      </rPr>
      <t xml:space="preserve"> DIE; Prefactibilidad (Fase 1); Monto Faltante:; Na; VF:Por Validar por el sector; SINPEAGRIC - Sindicato de Pequeños Agricultores del Departamento del Cauca; Estos proyectos se encuentran en estado pendiente de validación para incluir en el pacto,en sesión con el Ministerio la gobernación quedo con el compromiso de ampliar la información de los proyectos</t>
    </r>
  </si>
  <si>
    <t>NO confirma sector; DIE; Prefactibilidad (Fase 1); Monto Faltante:; Na; VF:Por Validar por el sector; SINPEAGRIC - Sindicato de Pequeños Agricultores del Departamento del Cauca; Estos proyectos se encuentran en estado pendiente de validación para incluir en el pacto,en sesión con el Ministerio la gobernación quedo con el compromiso de ampliar la información de los proyectos</t>
  </si>
  <si>
    <t xml:space="preserve">Corredor por la PA Z (Anillo Vial del Norte)
</t>
  </si>
  <si>
    <r>
      <t>NO confirma sector; DIE; Estudios y Diseños (fase 2) ; Monto Faltante:250000000000; Proyecto Pendiente de formular; VF:;  Actualmente, está en intervenciones el tramo Totoró - Silvia,</t>
    </r>
    <r>
      <rPr>
        <b/>
        <sz val="11"/>
        <color rgb="FF000000"/>
        <rFont val="Verdana"/>
        <family val="2"/>
      </rPr>
      <t xml:space="preserve"> y se contrató parte de su pavimentación. Programa Colombia Avanza. </t>
    </r>
    <r>
      <rPr>
        <sz val="11"/>
        <color rgb="FF000000"/>
        <rFont val="Verdana"/>
        <family val="2"/>
      </rPr>
      <t>$30.000 para la rehabilitación del tramo la Balsa - Timba Suarez. La inversión en los demás tramos estaría por definir según necesidad.
El día lunes 16 de diciembre, se reunieron virtualmente los alcaldes que integran el proyecto  circuito vial para La Paz que lo integran (Cáldono, Jambaló, Caloto y Toribio), por parte del
DNP María Ximena García  sectorialista de infraestructura, Jaime Ledesma y Luz Dary Ayala de la DER, esta reunión tuvo como objetivo la socialización de los tramos que están incluidos en el pacto Cauca y que corresponden a 1.- Vía: Totoró – Silvia (a cargo de la Nación), con una longitud de 17 Km, el cual se encuentra en afirmado en regular estado.
2.-Vía: Silvia - Jambaló con 29 Km  a cargo del departamento del Cauca, esta vía cuenta con 14 kms de pavimento con 3 sitios críticos sin intervención y el resto en afirmado en regular estado, el Departamento del Cauca cuenta con Estudios y diseños de 12,325 KM de PR1+075 a PR13+400
3.- Vía: Jambaló - Toribío con 28 Km (a cargo de la Nación). Se encuentra en afirmado en regular estado.
4.- Vía: Toribío – Río Negro– El Palo (a cargo de la Nación) con 26 Km, pavimentados y en buen estado, pero con algunos sitios críticos por inestabilidad de taludes.
De acuerdo a lo conversado se les sugirió buscar otra fuentes de financiación para los tramos que no están incluidos en el pacto, por lo que los alcaldes deben entregar un documento con el diagnóstico de los tramos que ya tienen estudios previos, de los tramos que incluyen zonas PDET, donde hay comunidades indígenas y las particularidades de cada municipio para realizar una asistencia técnica con regalías para revisar otras posibles fuentes de financiación.
Los tramos que destaca la goneración son los siguientes: Tramo 1: Caldono Esmeralda Loma larga, Tramo 2:  Loma larga Toribio, Tramo 3. Toribio Corinto Por un valor de $720 mil millones.
La Gobernación requiere el proyecto Intervención vía Silvia -Jámbalo (por 50 mil millones de pesos). A lo cual es sector señala que:  El tramo hace parte del Anillo Vial del Norte, este tramo es de competencia de la Gobernació y cuenta con estudios y diseños
17/03/25 el sector comenta Via a cargo de la Gobernación del cauca, se firma convenio a través del  programa Colombia Avanza. Se están inviertiendo $30.000 para la rehabilitación del tramo la Balsa - Timba - Suarez, en 11 km con FINDETER. Se requiere $75.000 millones para intervenir los 49 km restantes del tramo a través de CONPES.
Silvia - Jambaló con 30 Km  a cargo del departamento del Cauca, esta vía cuenta con 10 km de pavimento con 3 sitios críticos sin intervención y el resto en afirmado en regular estado, el Departamento del Cauca cuenta con Estudios y diseños de 12,325 KM de PR1+075 a PR13+400. Se reuqiere $100.000 millones para pavimentar 20 km.
"Totoró – Silvia (a cargo de la Nación), con una longitud de 17 Km, el cual se encuentra en afirmado en regular estado.              Jambaló - Toribío con 28 Km, se encuentra en afirmado en regular estado.
Toribío – Río Negro– El Palo  con 26 Km, pavimentados y en buen estado, pero con algunos sitios críticos por inestabilidad de taludes."
; 12/05/2025 De acuerdo con reunión del 07 de abril de 2025, se definió con los alcaldes que las vías a intervenir en el marco del proyecto Anillo Vial del Norte son :
• 25CC25 Santander de Quilichao - San Pedro - La Placa - Nuevo día - La Mina - Barondillo
• 31CC01 Caloto - Cruce ruta 25CC25 (La Placa) - sector Nápoles - La Placa - La Carpa
• 25CC20 Pescador - La Llanada - San Gregorio - Cachimbe - Cruce ruta 25CC24-1</t>
    </r>
  </si>
  <si>
    <t>NO confirma sector; DIE; Estudios y Diseños (fase 2) ; Monto Faltante:250000000000; Proyecto Pendiente de formular; VF:;  Actualmente, está en intervenciones el tramo Totoró - Silvia, y se contrató parte de su pavimentación. Programa Colombia Avanza. $30.000 para la rehabilitación del tramo la Balsa - Timba Suarez. La inversión en los demás tramos estaría por definir según necesidad.
El día lunes 16 de diciembre, se reunieron virtualmente los alcaldes que integran el proyecto  circuito vial para La Paz que lo integran (Cáldono, Jambaló, Caloto y Toribio), por parte del
DNP María Ximena García  sectorialista de infraestructura, Jaime Ledesma y Luz Dary Ayala de la DER, esta reunión tuvo como objetivo la socialización de los tramos que están incluidos en el pacto Cauca y que corresponden a 1.- Vía: Totoró – Silvia (a cargo de la Nación), con una longitud de 17 Km, el cual se encuentra en afirmado en regular estado.
2.-Vía: Silvia - Jambaló con 29 Km  a cargo del departamento del Cauca, esta vía cuenta con 14 kms de pavimento con 3 sitios críticos sin intervención y el resto en afirmado en regular estado, el Departamento del Cauca cuenta con Estudios y diseños de 12,325 KM de PR1+075 a PR13+400
3.- Vía: Jambaló - Toribío con 28 Km (a cargo de la Nación). Se encuentra en afirmado en regular estado.
4.- Vía: Toribío – Río Negro– El Palo (a cargo de la Nación) con 26 Km, pavimentados y en buen estado, pero con algunos sitios críticos por inestabilidad de taludes.
De acuerdo a lo conversado se les sugirió buscar otra fuentes de financiación para los tramos que no están incluidos en el pacto, por lo que los alcaldes deben entregar un documento con el diagnóstico de los tramos que ya tienen estudios previos, de los tramos que incluyen zonas PDET, donde hay comunidades indígenas y las particularidades de cada municipio para realizar una asistencia técnica con regalías para revisar otras posibles fuentes de financiación.
Los tramos que destaca la goneración son los siguientes: Tramo 1: Caldono Esmeralda Loma larga, Tramo 2:  Loma larga Toribio, Tramo 3. Toribio Corinto Por un valor de $720 mil millones.
La Gobernación requiere el proyecto Intervención vía Silvia -Jámbalo (por 50 mil millones de pesos). A lo cual es sector señala que:  El tramo hace parte del Anillo Vial del Norte, este tramo es de competencia de la Gobernació y cuenta con estudios y diseños
17/03/25 el sector comenta Via a cargo de la Gobernación del cauca, se firma convenio a través del  programa Colombia Avanza. Se están inviertiendo $30.000 para la rehabilitación del tramo la Balsa - Timba - Suarez, en 11 km con FINDETER. Se requiere $75.000 millones para intervenir los 49 km restantes del tramo a través de CONPES.
Silvia - Jambaló con 30 Km  a cargo del departamento del Cauca, esta vía cuenta con 10 km de pavimento con 3 sitios críticos sin intervención y el resto en afirmado en regular estado, el Departamento del Cauca cuenta con Estudios y diseños de 12,325 KM de PR1+075 a PR13+400. Se reuqiere $100.000 millones para pavimentar 20 km.
"Totoró – Silvia (a cargo de la Nación), con una longitud de 17 Km, el cual se encuentra en afirmado en regular estado.              Jambaló - Toribío con 28 Km, se encuentra en afirmado en regular estado.
Toribío – Río Negro– El Palo  con 26 Km, pavimentados y en buen estado, pero con algunos sitios críticos por inestabilidad de taludes."
; 12/05/2025 De acuerdo con reunión del 07 de abril de 2025, se definió con los alcaldes que las vías a intervenir en el marco del proyecto Anillo Vial del Norte son :
• 25CC25 Santander de Quilichao - San Pedro - La Placa - Nuevo día - La Mina - Barondillo
• 31CC01 Caloto - Cruce ruta 25CC25 (La Placa) - sector Nápoles - La Placa - La Carpa
• 25CC20 Pescador - La Llanada - San Gregorio - Cachimbe - Cruce ruta 25CC24-1</t>
  </si>
  <si>
    <t>NO confirma sector; No; Factibilidad (fase 2); Monto Faltante:650000000000; Proyecto Pendiente de formular; VF:; ; ; ; 03.03.2025- La Gobernación confirma que está finanlizando los estudios y diseños (Contrapartida de la Gobernación).  El sector confirma que está vía se priorizaría  a través del  Programa Colombia Avanza 2. 
La gobernacipón señala estos dos tramos: Tramo A RioBlanco Via Huila y Tramo B Via Huila Cabalgando
La DIES propone incluir este proyecto en Colombia Avanza 2
17/03/25- El sector transporte  dice qjue se espera revisón de EyD para dar viabilidad de inclusión en Colombia avanza dos; No se tiene información detallada del proyecto</t>
  </si>
  <si>
    <r>
      <rPr>
        <b/>
        <sz val="11"/>
        <color rgb="FF000000"/>
        <rFont val="Verdana"/>
        <family val="2"/>
      </rPr>
      <t>SI confirma sector</t>
    </r>
    <r>
      <rPr>
        <sz val="11"/>
        <color rgb="FF000000"/>
        <rFont val="Verdana"/>
        <family val="2"/>
      </rPr>
      <t>; No; Prefactibilidad (Fase 1); Monto Faltante:33000000000; Proyecto Pendiente de formular; VF:SI; ; ;  Excepcional ; 05.03.2025. Proyecto prioritario para el municipio. Via nacional que va al cañon del Micay; Proyecto que se sugiere incluir al sector (en este caso este proyecto no se encuentra en la estrategia de vigencias futuras pero se sugeriría incluirlo dada su importancia).
Este proyecto lo formulara invias por tratarse de una vía nacional y reemplaza como prioritario al del Hospital 
Este hace arte del anillo vial para la vîa al Mar
17/03/25 El INVIAS puede apoyar el concpto técnico.; No se tiene información detallada del proyecto</t>
    </r>
  </si>
  <si>
    <t>SI confirma sector; No; Prefactibilidad (Fase 1); Monto Faltante:33000000000; Proyecto Pendiente de formular; VF:SI; ; ;  Excepcional ; 05.03.2025. Proyecto prioritario para el municipio. Via nacional que va al cañon del Micay; Proyecto que se sugiere incluir al sector (en este caso este proyecto no se encuentra en la estrategia de vigencias futuras pero se sugeriría incluirlo dada su importancia).
Este proyecto lo formulara invias por tratarse de una vía nacional y reemplaza como prioritario al del Hospital 
Este hace arte del anillo vial para la vîa al Mar
17/03/25 El INVIAS puede apoyar el concpto técnico.; No se tiene información detallada del proyecto</t>
  </si>
  <si>
    <r>
      <rPr>
        <b/>
        <sz val="11"/>
        <color rgb="FF000000"/>
        <rFont val="Verdana"/>
        <family val="2"/>
      </rPr>
      <t>SI confirma sector;</t>
    </r>
    <r>
      <rPr>
        <sz val="11"/>
        <color rgb="FF000000"/>
        <rFont val="Verdana"/>
        <family val="2"/>
      </rPr>
      <t xml:space="preserve"> Prefactibilidad (Fase 1); Monto Faltante:150000000000; Proyecto Pendiente de formular; VF:SI;   Excepcional ; Rev 30-Oct-2024: El valor del proyecto es por el total de 83 Kms. La Alcaldía de Santa Rosa manifiesta que se encuentra en fase de elaboración de MGA.
17/03/25 Puede ser incluído en Colombia Avanza 2. El INVIAS puede apoyar el concpto técnico.; Se ajusta entidad responsable, toda vez que los proyectos ha sido iniciativa de las entidades territoriales y Ministerio de Transporte, solo podría ejecutarlos en el marco de Caminos Comunitarios para la Paz, el cual ya está incluído en la matriz.</t>
    </r>
  </si>
  <si>
    <t>SI confirma sector; Prefactibilidad (Fase 1); Monto Faltante:150000000000; Proyecto Pendiente de formular; VF:SI;   Excepcional ; Rev 30-Oct-2024: El valor del proyecto es por el total de 83 Kms. La Alcaldía de Santa Rosa manifiesta que se encuentra en fase de elaboración de MGA.
17/03/25 Puede ser incluído en Colombia Avanza 2. El INVIAS puede apoyar el concpto técnico.; Se ajusta entidad responsable, toda vez que los proyectos ha sido iniciativa de las entidades territoriales y Ministerio de Transporte, solo podría ejecutarlos en el marco de Caminos Comunitarios para la Paz, el cual ya está incluído en la matriz.</t>
  </si>
  <si>
    <t>NO confirma sector; No; Estudios y Diseños (fase 3) ; Monto Faltante:320000000000; Proyecto Pendiente de formular; VF:; ; ; ; Priorización de la ET, requiere validación de recursos 
17/05/25 Puede ser incluído en Colombia Avanza 2.  ; No se tiene información detallada del proyecto</t>
  </si>
  <si>
    <t>NO confirma sector; No; Estudios y Diseños (fase 3) ; Monto Faltante:180000000000; Proyecto Pendiente de formular; VF:; ; ; ; 03.03.2025 - Se requiere validar nuavemente con el sector las posibilidades de financiar este proyecto. La Gobernación señala que tendrá Estudios y diseños gobernacion en 2025
El sector señala que: Proyecto incluido en Colombia Avanza 2
17/03/25 Se espera revisón de EyD para dar viabilidad de inclusión CA2.; No se tiene información detallada del proyecto</t>
  </si>
  <si>
    <t>NO confirma sector; No; Prefactibilidad (Fase 1); Monto Faltante:73000000000; Proyecto Pendiente de formular; VF:;  Priorización de la ET, requiere validación de recursos. 17/05/25 Puede ser incluído en Colombia Avanza 2. Se requiere estudios y diseños en Fase 3. El INVIAS puede apoyar el concpeto técnico. 6/09/25 La gobernación colocaría estudios y diseños por $25,000 millones y se buscaría financiación por OCAD PAZ; No se tiene información detallada del proyecto</t>
  </si>
  <si>
    <t xml:space="preserve">Corredor Montearredondo – El Tambo  5KM
</t>
  </si>
  <si>
    <t xml:space="preserve">NO confirma sector; NO; Estudios y Diseños (fase 3) ; Monto Faltante:15000000000; ; VF:; ; ; ; ; </t>
  </si>
  <si>
    <r>
      <rPr>
        <b/>
        <sz val="11"/>
        <color rgb="FF000000"/>
        <rFont val="Verdana"/>
        <family val="2"/>
      </rPr>
      <t>SI confirma sector;</t>
    </r>
    <r>
      <rPr>
        <sz val="11"/>
        <color rgb="FF000000"/>
        <rFont val="Verdana"/>
        <family val="2"/>
      </rPr>
      <t xml:space="preserve"> Estudios y Diseños (fase 3) ; Monto Faltante:69483000000; VF:SI; Excepcional;  17.03.2025. El sector confirma inclusión de este proyecto al Pacto Cauca.
Se requiere validar con el sector este proyecto. ya tiene concepto de la aeroneautica; Por incluir en CONPES ASAES</t>
    </r>
  </si>
  <si>
    <t>SI confirma sector; Estudios y Diseños (fase 3) ; Monto Faltante:69483000000; VF:SI; Excepcional;  17.03.2025. El sector confirma inclusión de este proyecto al Pacto Cauca.
Se requiere validar con el sector este proyecto. ya tiene concepto de la aeroneautica; Por incluir en CONPES ASAES</t>
  </si>
  <si>
    <t>NO confirma sector; No; Estudios y Diseños (fase 3) ; Monto Faltante:71280000000; Proyecto Pendiente de formular; VF:; ; ; ; Rev 30-Oct-2024: Es un proyecto que se encuentra en fase 2, no se tiene numero BPIN, se cuenta con la ficha tecnica del proyecto, donde se indica localización , tramos y valores globales, asi mismo se actualizó el valor con la interventoria del proyecto por el 8% en Ficha, Prioritarios y esta base
17/03/25 Puede ser financiado a través del proyecto CCPT, se puede incluir en el presupuestro 2026 o en 2025 si se adiciona nuevo presupuesto; No se tiene información detallada del proyecto</t>
  </si>
  <si>
    <t>NO confirma sector; No; Estudios y Diseños (fase 3) ; Monto Faltante:55000000000; Proyecto Pendiente de formular; VF:; ; ; ; 03.03.2025 - La Gobernación entregaría los estudios y diseños como contrapartida.  El sector financiaría este proyecto. 
17/03/25 Puede ser incluído en el programa 2402 Vías Regionales, para 2026. En 2025 se requiere adición presupuestal
31/03/25 Se estan revisando por parte del minsiterio los estudios y diseños.  ; No se tiene información detallada del proyecto</t>
  </si>
  <si>
    <t xml:space="preserve">NO confirma sector; No; Estudios y Diseños (fase 3) ; Monto Faltante:2500000000; Proyecto Pendiente de formular; VF:; ; ; ; ; </t>
  </si>
  <si>
    <t>NO confirma sector; No; Estudios y Diseños (fase 3) ; Monto Faltante:30613406506; Proyecto Pendiente de formular; VF:; ; ; ; Tiene estudios en la ventanilla unica pero se devolvio porque le falta información pero desconocen cual es y es necesario avieriguar con mesa de ayuda del DNP para saber que le hace falta. Es proyecto de alto interes para la administracion municipal
17/03/25 Puede ser incluído en el programa 2402 Vías Regionales, para 2026. En 2025 se requiere adición presupuestal. ; Se ajusta entidad responsable, toda vez que los proyectos ha sido iniciativa de las entidades territoriales y Ministerio de Transporte, solo podría ejecutarlos en el marco de Caminos Comunitarios para la Paz, el cual ya está incluído en la matriz.</t>
  </si>
  <si>
    <t>SI confirma sector; No; Estudios y Diseños (fase 3) ; Monto Faltante:22654000000; Proyecto con viabilidad sectorial en la PIIP; VF:SI; ; ; Excepcional; ; Proyecto del Fondo Todos Somos PAZcifico. Debido a la finalización del crédito con BM, el proyecto se debe pasar al INVIAS para asegurar los recursos de VF. La distribución del perfil de vigencias futuras está pendiente de ser presentado por el INVIAS.</t>
  </si>
  <si>
    <t>NO confirma sector; No; Estudios y Diseños (fase 3) ; Monto Faltante:28974000000; Proyecto Pendiente de formular; VF:; ; ; ; Priorización de la ET, requiere validación de recursos
17/03/25 Puede ser incluído en el programa 2402 Vías Regionales, para 2026. En 2025 se requiere adición presupuestal. ; No se tiene información detallada del proyecto</t>
  </si>
  <si>
    <t xml:space="preserve">Construcción pavimento rio negro Tacueyo del municipio de Toribio 
</t>
  </si>
  <si>
    <t>NO confirma sector; No; Factibilidad (fase 2); Monto Faltante:130000000000; Proyecto Pendiente de formular; VF:; ; ; ; Rev 30-Oct-2024: El proyecto se encuentra en proceso formulación de estudios y diseños, no tiene MGA
17/03/25 Puede ser incluído en el programa 2402 Vías Regionales, para 2026. En 2025 se requiere adición presupuestal. El INVIAS puede apoyar el concpto técnico.; Se ajusta entidad responsable, toda vez que los proyectos ha sido iniciativa de las entidades territoriales y Ministerio de Transporte, solo podría ejecutarlos en el marco de Caminos Comunitarios para la Paz, el cual ya está incluído en la matriz.</t>
  </si>
  <si>
    <t>NO confirma sector; No; Prefactibilidad (Fase 1); Monto Faltante:18980136520; Na; VF:; ; ; ; 17/03/25 Puede ser incluído en el programa 2402 Vías Regionales, para 2026. En 2025 se requiere adición presupuestal. El INVIAS puede apoyar el concpto técnico.; Se ajusta entidad responsable, toda vez que los proyectos ha sido iniciativa de las entidades territoriales y Ministerio de Transporte, solo podría ejecutarlos en el marco de Caminos Comunitarios para la Paz, el cual ya está incluído en la matriz.</t>
  </si>
  <si>
    <t>NO confirma sector; No; Estudios y Diseños (fase 3) ; Monto Faltante:18555128593; Proyecto Pendiente de formular; VF:; ; ; ; PROYECTO NUEVO, NO SE HA HECHO MESA TECNICA CON EL SECTOR POR PARTE NUESTRA.Esta via esta a cargo de Invias, y este ya radico a Invias Nacional en la semana del 24 de febrero. RAD  Tiene una longitud 5.7 km. Financiación posible CONPES Colombia Avanza 2 y Caminos comunitarios. Es arteria principal del municipio, es via terciaria longitud de 40 km , solo tiene pavimentado 5 km, el resto de via esta destapado, tiene importancia y seria de impacto social y economico para el municipio. Esa via conecta a Sucre con La Vega y al sur con el municipio de Bolivar y Patia. La gobernacion podria concurrir con cofinanciacion para esta via
17/03/25 Puede ser incluído en el programa 2402 Vías Regionales, para 2026. En 2025 se requiere adición presupuestal. ; No se tiene información detallada del proyecto</t>
  </si>
  <si>
    <t>NO confirma sector; No; Estudios y Diseños (fase 3) ; Monto Faltante:20000000000; Proyecto Pendiente de formular; VF:; ; ; ; Proyecto en trámite de aprobación OCAD PAZ. Sugerido por la ART 
17/03/25 Puede ser incluído en el programa 2402 Vías Regionales, para 2026. En 2025 se requiere adición presupuestal. ; Se ajusta entidad responsable, toda vez que los proyectos ha sido iniciativa de las entidades territoriales y Ministerio de Transporte, solo podría ejecutarlos en el marco de Caminos Comunitarios para la Paz, el cual ya está incluído en la matriz.</t>
  </si>
  <si>
    <t>NO confirma sector; No; Estudios y Diseños (fase 3) ; Monto Faltante:17900000000; Proyecto Pendiente de formular; VF:; ; ; ; Priorización de la ET, requiere validación de recursos
17/03/25 Puede ser incluído en el programa 2402 Vías Regionales, para 2026. En 2025 se requiere adición presupuestal. ; No se tiene información detallada del proyecto</t>
  </si>
  <si>
    <t>NO confirma sector; No; Estudios y Diseños (fase 3) ; Monto Faltante:17884000000; Proyecto Pendiente de formular; VF:; ; ; ; Priorización de la ET, requiere validación de recursos  
17/03/25 Puede ser incluído en el programa 2402 Vías Regionales, para 2026. En 2025 se requiere adición presupuestal. 
17/03/25 Puede ser incluído en el programa 2402 Vías Regionales, para 2026. En 2025 se requiere adición presupuestal. 
17/03/25 Puede ser incluído en el programa 2402 Vías Regionales, para 2026. En 2025 se requiere adición presupuestal. ; No se tiene información detallada del proyecto</t>
  </si>
  <si>
    <t>NO confirma sector; No; Estudios y Diseños (fase 3) ; Monto Faltante:16561000000; Proyecto Pendiente de formular; VF:; ; ; ; Priorización de la ET, requiere validación de recursos; No se tiene información detallada del proyecto</t>
  </si>
  <si>
    <t>NO confirma sector; NO; Factibilidad (fase 2); Monto Faltante:55000000000; Proyecto Pendiente de formular; VF:; ; ; ; Rev 30-Oct-2024: Este tramo vial tiene los estudios y diseños realizados por parte de la Gobernación del Cauca; actualmente se encuentra en elaboración del convenio para entrega de estos al municipio.
17/03/25 Puede ser incluído en el programa 2402 Vías Regionales, para 2026. En 2025 se requiere adición presupuestal. El INVIAS puede apoyar el concpto técnico.; 12/05/2025 Actualmente el INVIAS lo contempla para ser financiado por Colombia Avanza I, depende del documento CONPES que asegure vigencias futuras para el programa.</t>
  </si>
  <si>
    <t>NO confirma sector; No; Factibilidad (fase 2); Monto Faltante:9500000000; Proyecto Pendiente de formular; VF:; ; ; ; Rev 30-Oct-2024: La Alcaldía explicó que el valor que aparece en MGA es por los recursos propios del territorio; el valor total es el de la matriz 
17/03/25 Puede ser incluído en el programa 2402 Vías Regionales, para 2026. En 2025 se requiere adición presupuestal. ; No se tiene información detallada del proyecto</t>
  </si>
  <si>
    <t>NO confirma sector; No; Prefactibilidad (Fase 1); Monto Faltante:8088321636; Proyecto Pendiente de formular; VF:; ; ; ; La Sierra ha definido el " Construcción de placa huella en la vía la Cuchilla –El Oso- San Andrés – Rio San Pedro – Código 25ka 15-40, Tramo San Andrés – Rio San Pedro – municipio de la Sierra departamento del Cauca " como su proyecto en primer orden prioridad. 
Valor: $8.088.321.635,67  
Estado: Se dispone de estudios y diseños completos; se ha gestionado desde 2022 con el DPS, quien realizó la visita de factibilidad y aprobó el proyecto ese mismo año; actualmente a la espera de la asignación de los recursos para su ejecución; pendiente documentación (Como documentos soporte solamente se recibieron los radicados del DPS) Se verifica el BPIN Mapainversiones, donde se registra un valor del proyecto de $49,000,000. Se aclara que el valor registrado de $8.088.321.635 en la matriz del proyecto fue actualizado por el equipo técnico. 
17/03/25 Puede ser financiado a través del proyecto CCPT, se puede incluir en el presupuestro 2026 o en 2025 si se adiciona nuevo presupuesto; No se tiene información detallada del proyecto</t>
  </si>
  <si>
    <t>NO confirma sector; No; Estudios y Diseños (fase 3) ; Monto Faltante:4500000000; Proyecto Pendiente de formular; VF:; ; ; ; Proyecto formulado de acuerdo con las indicaciones del DNP; se cuenta con los soportes necesarios, incluyendo estudios y diseños completos, documento técnico y certificaciones; es necesario actualizar la ficha MGA sobre nueva PIIP (Se recibieron los soportes del proyecto). No cuenta con BPIN no tiene asignado recursos y por la transición de la plataforma PIIP se debe de volver a formular 
17/03/25 El INVIAS puede apoyar el concpto técnico.
27/08/25 El municipio ya lo tiene en fase tres y de contrapartida ya realizó una etapa por $1372; Se ajusta entidad responsable, toda vez que los proyectos ha sido iniciativa de las entidades territoriales y Ministerio de Transporte, solo podría ejecutarlos en el marco de Caminos Comunitarios para la Paz, el cual ya está incluído en la matriz.</t>
  </si>
  <si>
    <t>NO confirma sector; No; Factibilidad (fase 2); Monto Faltante:10026317313; Proyecto Pendiente de formular; VF:; ; Rev 30-Oct-2024: Es un proyecto que el Alcalde ha manifestado se encuentra en fase 2, no se tiene numero BPIN, se cuenta con perfiles de la via en Autocad, y el levantamiento topografico. El municipio manifiesta que viene avanzando para madurar aun mas el proyecto.
17/03/25 Puede ser financiado a través del proyecto CCPT, se puede incluir en el presupuestro 2026 o en 2025 si se adiciona nuevo presupuesto
27/08/25 $1000 millones contrapartida del municipio; No se tiene información detallada del proyecto</t>
  </si>
  <si>
    <t xml:space="preserve">NO confirma sector; No; Estudios y Diseños (fase 3) ; Monto Faltante:20434269408; ; VF: 3/09/25 Modificaco por la alcaldia via correo electronico; </t>
  </si>
  <si>
    <t xml:space="preserve">NO confirma sector; No; Estudios y Diseños (fase 3) ; Monto Faltante:5440000000; ; VF:; ; ; ; Rev 30-Oct-2024: Este proyecto, fue revisado con el alcalde y la secretario de planeación. Los valores corresponden al mapa de inversiones validados en reunión virtual.
17/03/25 Puede ser incluído en el programa 2402 Vías Regionales, para 2026. En 2025 se requiere adición presupuestal. ; </t>
  </si>
  <si>
    <t xml:space="preserve">NO confirma sector; DIE; Factibilidad (fase 2); Monto Faltante:10000000000; ; VF:;Se busca estudios y diseños por valor de 6000 mil millones ; </t>
  </si>
  <si>
    <t>NO confirma sector; No; estudios y Diseños (fase 3) ; Monto Faltante:10500000000; ; VF:; ; ; ; En reunión con el ente territorial, se presentó una iniciativa cuyo objetivo es beneficiar a 1,500 productores de café, mejorando las condiciones de producción y aumentando la competitividad del sector. Se busca implementar diversas estrategias, tales como la mejora de la infraestructura, la capacitación y el acceso a mercados más amplios. Sin embargo, actualmente no se dispone de los documentos soporte que respalden esta iniciativa, lo que dificulta su formalización y ejecución. Se solicitó apoyo para garantizar la disponibilidad de recursos y la obtención de los documentos necesarios para avanzar con la implementación del proyecto.; Desde la dirección no se tiene información de este proyecto, en conversaciones con MinAgricultura no existe ningún compromiso referente a este proyecto.  Por lo cual se debe cambiar el responsable del proyecto a la entidad que tenga el compromiso actualmente.</t>
  </si>
  <si>
    <t xml:space="preserve">NO confirma sector; NO; Factibilidad (fase 2); Monto Faltante:7597485582; ; VF:; ; ; ; ; </t>
  </si>
  <si>
    <t xml:space="preserve">NO confirma sector; No; Estudios y Diseños (fase 3) ; Monto Faltante:3032597794; ; VF:; ; ; ; ; </t>
  </si>
  <si>
    <t>NO confirma sector; En ejecución con regalias; Monto Faltante; VF:Este proyecto desarrolla una inicitiva identificada que cuenta con dos proyectos. Bpim de segundo proyecto: 2020198450039El proyecto cuenta con estudios y presupuesto desactrualizado. Se encuentra devuelto a la ET por el DPS. 17/03/25 El INVIAS puede apoyar el concpto técnico.; Se ajusta entidad responsable, toda vez que los proyectos ha sido iniciativa de las entidades territoriales y Ministerio de Transporte, solo podría ejecutarlos en el marco de Caminos Comunitarios para la Paz, el cual ya está incluído en la matriz.</t>
  </si>
  <si>
    <t>El Plan Estratégico de Inversiones se presentó ante el Consejo Directivo para su aprobación en la sesión No. 1  el 8 de octubre de 2025. 
Es importante mencionar que el Plan Estratégico de Inversiones incluye valores indicativos que podrán modificarse o actualizarse de acuerdo con la dinámica de implementación de cada Pacto Territorial, los cuales  también deben contar con la aprobación del Consejo Directivo.</t>
  </si>
  <si>
    <t>En constancia de las decisiones tomadas por el Consejo Directivo. firman:</t>
  </si>
  <si>
    <r>
      <rPr>
        <b/>
        <sz val="11"/>
        <color rgb="FF000000"/>
        <rFont val="Verdana"/>
        <family val="2"/>
      </rPr>
      <t xml:space="preserve">Firma: </t>
    </r>
    <r>
      <rPr>
        <sz val="11"/>
        <color rgb="FF000000"/>
        <rFont val="Verdana"/>
        <family val="2"/>
      </rPr>
      <t xml:space="preserve">   </t>
    </r>
  </si>
  <si>
    <t>Iniciativas</t>
  </si>
  <si>
    <t>Valor Indicativo</t>
  </si>
  <si>
    <t>Mecanismo de  Inversión</t>
  </si>
  <si>
    <t>IGAC</t>
  </si>
  <si>
    <t>MinIgualdad - Fondo Todos Somos PAZcífico</t>
  </si>
  <si>
    <t>DPS</t>
  </si>
  <si>
    <t>Juamundí</t>
  </si>
  <si>
    <t>Culminación de obra Infraestructura física sede norte de la universidad del Cauca en Santander de Quilichao</t>
  </si>
  <si>
    <t>Estudios, Diseños y Construcción Para La Ampliación E Implementación De Infraestructura Física Universitaria  Proyectada En El Predio Belalcázar</t>
  </si>
  <si>
    <t>ADR</t>
  </si>
  <si>
    <t>Gobernación</t>
  </si>
  <si>
    <t>Ministerio de Agricultura y Desarrollo Rural</t>
  </si>
  <si>
    <t>Ministerio de Transporte - Aerocivil</t>
  </si>
  <si>
    <t xml:space="preserve">Mejoramiento de vivienda urbanos y rurales (2.228 urbanos y 2.101 rurales) para el Departamento del Cauca – varios municipios. </t>
  </si>
  <si>
    <t>ICBF</t>
  </si>
  <si>
    <t>Gobernación de Cauca</t>
  </si>
  <si>
    <t>Ministerio de Transporte - INVIAS</t>
  </si>
  <si>
    <t>N.o Iniciativas</t>
  </si>
  <si>
    <t>Total general</t>
  </si>
  <si>
    <t>Entidad</t>
  </si>
  <si>
    <t>Señor
HELMER EDUARDO QUIÑONES MENDOZA
Director
Fondo Todos Somos PAZcífico
Correo: hquinones@minigualdad.gov.co
           contacto@minigualdad.gov.co
Bogotá D.C.</t>
  </si>
  <si>
    <t>MinIgualdad</t>
  </si>
  <si>
    <t xml:space="preserve">Ministerio de Salud y Protección Social </t>
  </si>
  <si>
    <t>PGN Sector Vigencia 2025</t>
  </si>
  <si>
    <t>PGN Sector Vigencia Futura Excepcional VF 2026-2028</t>
  </si>
  <si>
    <t>PGN Secor Vigencia 2025</t>
  </si>
  <si>
    <t>PGN Fondo Todos Somos PAZcífico</t>
  </si>
  <si>
    <t>PGN Sector Vigencia 2024-2025</t>
  </si>
  <si>
    <t>PGN Sector Vigencias Futuras excepcionales</t>
  </si>
  <si>
    <t>PGN Sector Vigencia 2024</t>
  </si>
  <si>
    <t>PGN Sector Vigencias Futuras excepcionales 2026-2027</t>
  </si>
  <si>
    <t>PGN y Propios Jamundí, se definirá una vez avance en la formulación fase III el proyecto.</t>
  </si>
  <si>
    <t>DSCI 2025</t>
  </si>
  <si>
    <t xml:space="preserve">Subir a PEI
FAER-GGC-553-20, El proyecto tiene un avance del 100% en sus obras ( verificar con supervision) </t>
  </si>
  <si>
    <t>Subir a PEI
CONPES 4161 
INVIAS Publicó los pliegos definitivos en diciembre de 2025, se estima que será contratada la ejecución y la intervententoría en el mes de marzo.</t>
  </si>
  <si>
    <t>Dirección de Sustitución de Cultivo de Uso Ilícito</t>
  </si>
  <si>
    <t>Se cambia ART por Dirección de Sustitución de Cultivo de Uso Ilícito</t>
  </si>
  <si>
    <t>Fuente</t>
  </si>
  <si>
    <t>PGN</t>
  </si>
  <si>
    <t>Ministerio de Vivienda, Ciudad y Territorio - FONVIVIENDA /Municipios Cauca</t>
  </si>
  <si>
    <t xml:space="preserve"> Línea Estratégica</t>
  </si>
  <si>
    <t>VDR</t>
  </si>
  <si>
    <t>PGN y Recursos Propios del Municipio</t>
  </si>
  <si>
    <t>PGN y  Comunidad (especie)</t>
  </si>
  <si>
    <t>Departamento Nacional de Planeacion (FRPT) / Gobernación del Cauca y Comunidad</t>
  </si>
  <si>
    <t xml:space="preserve">PGN y recursos Gobernación </t>
  </si>
  <si>
    <t>PGN, Recursos Propios de la Gobernanción y  Comunidad (especie)</t>
  </si>
  <si>
    <t>PGN y Recursos de la Gobernación</t>
  </si>
  <si>
    <t>Etiquetas de fila</t>
  </si>
  <si>
    <t>Suma de Inversión Total</t>
  </si>
  <si>
    <t>Cuenta de Nombre de la Iniciativa</t>
  </si>
  <si>
    <t>proyectos</t>
  </si>
  <si>
    <t>Ministerio de Salud y Protección Social /Gobernación del Cauca</t>
  </si>
  <si>
    <t>CONPES DIE</t>
  </si>
  <si>
    <t>CONPES 3847 de 2015 Plan Todos Somos Pazcífico - PTSP</t>
  </si>
  <si>
    <t>En ejecución. Debe terminar en el 1er semestre de 2026</t>
  </si>
  <si>
    <t>Obras en la red de distribución Timbiquí es un proyecto finalizado. Obras en la captación, tratamiento y almacenamiento de agua potable está en ejecución y termina en el 1er semestre de 2026. Terminación obras en la red de distribución Timbiquí está en ejecución y termina en el 2do semestre de 2026. Los dos últimos se financiarán con rendimientos financieros de los recursos del FTSP.</t>
  </si>
  <si>
    <t>Obras en ejecución y terminan en el 2do semestre de 2026. Financiados con recursos del MIE</t>
  </si>
  <si>
    <t>Está en ejecución y termina en el 1er semestre de 2026. Se financia con recursos del crédito del Banco Mundial</t>
  </si>
  <si>
    <t>4181 DE 2026</t>
  </si>
  <si>
    <t>Estado CONPES DIE</t>
  </si>
  <si>
    <t>Aprobado</t>
  </si>
  <si>
    <t>Proyecto candidato a ser incluido en el CONPES Aeroportuario de 2026</t>
  </si>
  <si>
    <t>En mesas de trabajo con MT y Aerocivil</t>
  </si>
  <si>
    <t>CONPES 4161</t>
  </si>
  <si>
    <t>Valor CONPES DIE</t>
  </si>
  <si>
    <t>Visión de Desarrollo Regional</t>
  </si>
  <si>
    <t xml:space="preserve">Línea Estratégica </t>
  </si>
  <si>
    <t xml:space="preserve">1. Vivienda Digna y Agua Potable y Saneamiento Básico </t>
  </si>
  <si>
    <t>CONPES 4165 de 2025</t>
  </si>
  <si>
    <t>No establece valor del proyecto de manera individual</t>
  </si>
  <si>
    <t>En ejecución</t>
  </si>
  <si>
    <t xml:space="preserve">Línea estratégica </t>
  </si>
  <si>
    <t>Aprobado, en Ejecución</t>
  </si>
  <si>
    <t>Nombre en DIE: Fortalecimiento de la infraestructura en educación superior para la II Etapa Universidad del Cauca
Valor en DIE: $34.695.717.555</t>
  </si>
  <si>
    <t>Nombre en DIE: Fortalecimiento de la infraestructura en educación superior - Territorios étnicos rurales - Pueblo Misak y Macizo Colombiano
Valor en DIE: $37.612.282.301</t>
  </si>
  <si>
    <t>Valor en DIE: $46.260.956.740</t>
  </si>
  <si>
    <t>Valor en DIE: $6.000.000.000</t>
  </si>
  <si>
    <t>Notas LB</t>
  </si>
  <si>
    <t>2026-2030</t>
  </si>
  <si>
    <t>2031-2035</t>
  </si>
  <si>
    <t>CONPES 4161 de 2025</t>
  </si>
  <si>
    <t>INVIAS Publicó los pliegos definitivos en diciembre de 2025, se estima que será contratada la ejecución y la intervententoría en el mes de marzo.</t>
  </si>
  <si>
    <r>
      <rPr>
        <sz val="11"/>
        <color theme="9"/>
        <rFont val=" verdana"/>
      </rPr>
      <t>Actualizar PEI  nombre</t>
    </r>
    <r>
      <rPr>
        <sz val="11"/>
        <color rgb="FF000000"/>
        <rFont val=" verdana"/>
      </rPr>
      <t xml:space="preserve">
Construcción Mejoramiento Y Mantenimiento De La Conexión Costa Pacífica Y La Troncal De Occidente (Popayán Tablón Munchique) Cauca. </t>
    </r>
    <r>
      <rPr>
        <b/>
        <sz val="11"/>
        <color rgb="FF000000"/>
        <rFont val=" verdana"/>
      </rPr>
      <t>Sector Vía Al Mar (Popayán El Tambo-Munchique)</t>
    </r>
    <r>
      <rPr>
        <sz val="11"/>
        <color rgb="FF000000"/>
        <rFont val=" verdana"/>
      </rPr>
      <t xml:space="preserve">
 $215.702 + $602.785. - VF2026-2035
BPIN 202400000000136 </t>
    </r>
  </si>
  <si>
    <t>INVIAS Publicó los pliegos definitivos en diciembre de 2025, en la actualidad se encuentran los procesos en Evaluación, se contempla la adjudicación en el mes de marzo</t>
  </si>
  <si>
    <r>
      <rPr>
        <sz val="11"/>
        <color theme="9"/>
        <rFont val=" verdana"/>
      </rPr>
      <t>Actualizar PEI  nombre</t>
    </r>
    <r>
      <rPr>
        <sz val="11"/>
        <color rgb="FF000000"/>
        <rFont val=" verdana"/>
      </rPr>
      <t xml:space="preserve">
Construcción, Mejoramiento, Mantenimiento Y Rehabilitación De La Vía Al Mar: Popayán - Guapi; Argelia - El Plateado - López
De Micay - Timbiquí. Cauca. </t>
    </r>
    <r>
      <rPr>
        <b/>
        <sz val="11"/>
        <color rgb="FF000000"/>
        <rFont val=" verdana"/>
      </rPr>
      <t>Sector Munchique-Huisito-</t>
    </r>
    <r>
      <rPr>
        <sz val="11"/>
        <color rgb="FF000000"/>
        <rFont val=" verdana"/>
      </rPr>
      <t xml:space="preserve">
</t>
    </r>
    <r>
      <rPr>
        <b/>
        <sz val="11"/>
        <color rgb="FF000000"/>
        <rFont val=" verdana"/>
      </rPr>
      <t xml:space="preserve">Honduras. </t>
    </r>
    <r>
      <rPr>
        <sz val="11"/>
        <color rgb="FF000000"/>
        <rFont val=" verdana"/>
      </rPr>
      <t>$ 666.484</t>
    </r>
    <r>
      <rPr>
        <b/>
        <sz val="11"/>
        <color rgb="FF000000"/>
        <rFont val=" verdana"/>
      </rPr>
      <t xml:space="preserve"> </t>
    </r>
    <r>
      <rPr>
        <sz val="11"/>
        <color rgb="FF000000"/>
        <rFont val=" verdana"/>
      </rPr>
      <t>VF2026-2030
BPIN 202500000024803</t>
    </r>
  </si>
  <si>
    <r>
      <rPr>
        <sz val="11"/>
        <color theme="9"/>
        <rFont val=" verdana"/>
      </rPr>
      <t>Actualizar PEI  nombre</t>
    </r>
    <r>
      <rPr>
        <sz val="11"/>
        <color rgb="FF000000"/>
        <rFont val=" verdana"/>
      </rPr>
      <t xml:space="preserve">
Construcción, Mejoramiento, Mantenimiento Y Rehabilitación De La Vía Al Mar: Popayán - Guapi; Argelia - El Plateado - López
De Micay - Timbiquí. Cauca. </t>
    </r>
    <r>
      <rPr>
        <b/>
        <sz val="11"/>
        <color rgb="FF000000"/>
        <rFont val=" verdana"/>
      </rPr>
      <t xml:space="preserve">Sector Plateado-López De
Micay. </t>
    </r>
    <r>
      <rPr>
        <sz val="11"/>
        <color rgb="FF000000"/>
        <rFont val=" verdana"/>
      </rPr>
      <t>$ 1.041.958</t>
    </r>
    <r>
      <rPr>
        <b/>
        <sz val="11"/>
        <color rgb="FF000000"/>
        <rFont val=" verdana"/>
      </rPr>
      <t xml:space="preserve"> </t>
    </r>
    <r>
      <rPr>
        <sz val="11"/>
        <color rgb="FF000000"/>
        <rFont val=" verdana"/>
      </rPr>
      <t>VF2026-2035
BPIN 202500000024803</t>
    </r>
  </si>
  <si>
    <r>
      <rPr>
        <sz val="11"/>
        <color theme="9"/>
        <rFont val=" verdana"/>
      </rPr>
      <t>Actualizar PEI  nombre</t>
    </r>
    <r>
      <rPr>
        <sz val="11"/>
        <color rgb="FF000000"/>
        <rFont val=" verdana"/>
      </rPr>
      <t xml:space="preserve">
Construcción, Mejoramiento, Mantenimiento, Rehabilitación Y Estudios
Del Programa Colombia Avanza.. </t>
    </r>
    <r>
      <rPr>
        <b/>
        <sz val="11"/>
        <color rgb="FF000000"/>
        <rFont val=" verdana"/>
      </rPr>
      <t xml:space="preserve">Sector Argelia-Plateado. </t>
    </r>
    <r>
      <rPr>
        <sz val="11"/>
        <color rgb="FF000000"/>
        <rFont val=" verdana"/>
      </rPr>
      <t>$ 434.553</t>
    </r>
    <r>
      <rPr>
        <b/>
        <sz val="11"/>
        <color rgb="FF000000"/>
        <rFont val=" verdana"/>
      </rPr>
      <t xml:space="preserve"> </t>
    </r>
    <r>
      <rPr>
        <sz val="11"/>
        <color rgb="FF000000"/>
        <rFont val=" verdana"/>
      </rPr>
      <t>VF2026-2031.
BPIN 202400000000007</t>
    </r>
  </si>
  <si>
    <t>Requiere aclaración</t>
  </si>
  <si>
    <t xml:space="preserve">CONPES 4161 de 2025 </t>
  </si>
  <si>
    <t>Para el Tramo Argelia el Plateado: INVIAS Publicó los pliegos definitivos en diciembre de 2025, se estima que será contratada la ejecución y la intervententoría en el mes de marzo. 
Para el Tramo El estrecho - Bolboa - Argelia Se recomienda evaluar opciones de financiación con recursos del SGR, OxI y convocatorias de OCAD Paz</t>
  </si>
  <si>
    <t>CONPES Aeroportuario de 2026</t>
  </si>
  <si>
    <t>CONPES 4174</t>
  </si>
  <si>
    <t>Sector Ambiente
CONPES 4174 “Declaración de Importancia Estratégica del proyecto de inversión Recuperación de la selva amazónica y territorios estratégicos alrededor del agua a nivel nacional (BPIN 202500000022983)”</t>
  </si>
  <si>
    <t>Candidato a CONPES Aeroportuario de 2026</t>
  </si>
  <si>
    <t>Subtotal</t>
  </si>
  <si>
    <t>ADR $15.000 millones; 
ART $30.000 millones</t>
  </si>
  <si>
    <t>Ingresan al PEI proyectos procedentes de VDR</t>
  </si>
  <si>
    <t>Proyectos Agricultura Gobernación del Cauca SGR</t>
  </si>
  <si>
    <t>Proyecto ADR</t>
  </si>
  <si>
    <t>Proyectos Minas y Energía</t>
  </si>
  <si>
    <t>1 Minas</t>
  </si>
  <si>
    <t>2 Minas</t>
  </si>
  <si>
    <t>3 Minas</t>
  </si>
  <si>
    <t>4 Minas</t>
  </si>
  <si>
    <t>Retirar por no ser viables técnicamente</t>
  </si>
  <si>
    <t>CONPES 4161  - INVIAS Publicó los pliegos definitivos en diciembre de 2025, se estima que será contratada la ejecución y la intervententoría en el mes de marzo.</t>
  </si>
  <si>
    <t>Por Confirmar</t>
  </si>
  <si>
    <t>Retirar 1 Minas</t>
  </si>
  <si>
    <t>Retirar 2 Minas</t>
  </si>
  <si>
    <t>Otros</t>
  </si>
  <si>
    <t>Observaciones: incluir los CONPES cuando sea el caso</t>
  </si>
  <si>
    <t>Ajuste de Financiadores</t>
  </si>
  <si>
    <t>Evaluar si se debe ajustar Valores indicativos que castiguen el avance del pacto con valores comprometidos inferiores.</t>
  </si>
  <si>
    <t>Manejo GNPT</t>
  </si>
  <si>
    <t>1-Minminas no es viable por que se atendió necesidad con la interconexion electrica cauca nariño COCANA que ya existe</t>
  </si>
  <si>
    <r>
      <rPr>
        <sz val="11"/>
        <color rgb="FFFF0000"/>
        <rFont val="Calibri"/>
        <family val="2"/>
      </rPr>
      <t xml:space="preserve"> Subir al PEI o retirar?</t>
    </r>
    <r>
      <rPr>
        <sz val="11"/>
        <color rgb="FF000000"/>
        <rFont val="Calibri"/>
        <family val="2"/>
      </rPr>
      <t xml:space="preserve">
CONTRATADOEN EJECUCION. esta en ejecución por medio de contrato (FONDO FAER) FAER-GGC-504-22 de 2022 ( preguntar a grupo de supervisión) oscar gomez. Solicitaron terminacion anticipada, por problemas asociados a la obra. Hasta mayo está la suspensión. 20% el estado actual suspendido. Actualmente desde el </t>
    </r>
    <r>
      <rPr>
        <sz val="11"/>
        <color rgb="FFFF0000"/>
        <rFont val="Calibri"/>
        <family val="2"/>
      </rPr>
      <t xml:space="preserve">MME, </t>
    </r>
    <r>
      <rPr>
        <sz val="11"/>
        <color rgb="FF000000"/>
        <rFont val="Calibri"/>
        <family val="2"/>
      </rPr>
      <t>se esta adelantando la suspension No 4, por un periodo de 6 meses para hacer los tramites de terminación anticipada.</t>
    </r>
  </si>
  <si>
    <r>
      <rPr>
        <sz val="10"/>
        <color rgb="FFFF0000"/>
        <rFont val="Calibri"/>
        <family val="2"/>
      </rPr>
      <t>no viable para Minminas -  se retira ?</t>
    </r>
    <r>
      <rPr>
        <sz val="10"/>
        <rFont val="Calibri"/>
        <family val="2"/>
      </rPr>
      <t xml:space="preserve">
Minminas no lo ve viable se cambio por interconexion cauca nariño. No es viable por que ya existe interconexion electrica cauca nariño COCANA ose se atendio la necesidad con esta interconexion
SITN: El proyecto concesionado por no tener recursos PGN, no cuenta con proyecto de inversión
estado de ajustes de forma devuelto por el Ministerio del Interior actualmente por 33.750 millones. Fuente FAER de Min Minas. Con aval técnico y financiero y con solicitud de prórroga ante el operador de red del departamento. NO ES VIABLE PORQUE ALLÁ YA HAY INTERCONEXIÓN</t>
    </r>
  </si>
  <si>
    <r>
      <t xml:space="preserve">Subir a PEI . Contratado en ejecucion. se contrató en 2024, esta en ejecucion. Acta de inicio de abril de 2024. Estado actual del contrato </t>
    </r>
    <r>
      <rPr>
        <sz val="11"/>
        <color rgb="FFFF0000"/>
        <rFont val="Calibri"/>
        <family val="2"/>
      </rPr>
      <t xml:space="preserve">64.31% </t>
    </r>
    <r>
      <rPr>
        <sz val="11"/>
        <color rgb="FF000000"/>
        <rFont val="Calibri"/>
        <family val="2"/>
      </rPr>
      <t>con respecto al cronograma, avance de la obra física</t>
    </r>
    <r>
      <rPr>
        <sz val="11"/>
        <color rgb="FFFF0000"/>
        <rFont val="Calibri"/>
        <family val="2"/>
      </rPr>
      <t xml:space="preserve"> 95%</t>
    </r>
    <r>
      <rPr>
        <sz val="11"/>
        <color rgb="FF000000"/>
        <rFont val="Calibri"/>
        <family val="2"/>
      </rPr>
      <t>, usuarios beneficiados 898. La obra ya fue finalizada el OR, se encuentra e</t>
    </r>
    <r>
      <rPr>
        <sz val="11"/>
        <color rgb="FFFF0000"/>
        <rFont val="Calibri"/>
        <family val="2"/>
      </rPr>
      <t>n tramites de RETIE</t>
    </r>
    <r>
      <rPr>
        <sz val="11"/>
        <color rgb="FF000000"/>
        <rFont val="Calibri"/>
        <family val="2"/>
      </rPr>
      <t xml:space="preserve"> y pruebas para la puesta en servicio, se tiene proyectada visita de recibo de infraestructura por parte del MME una vez el OR remita cronograma proyectado de visitas. Pendiente ultimo desembolso, los recursos pasaron a vigencias expiradas. Pendiente que el OR remita actas de liquidación de contratos derivados.</t>
    </r>
  </si>
  <si>
    <t>En ejecución. Contrato 2020 FAER-GGC-554-20, El proyecto tiene un avance del 98% en sus obras (verificar con supervision) 
Actualmente se encuentra en revisión documental. Avance del 100% de obra.</t>
  </si>
  <si>
    <r>
      <t xml:space="preserve">La PCH se la ha llevado el río en múltiples veces, </t>
    </r>
    <r>
      <rPr>
        <sz val="11"/>
        <color rgb="FFFF0000"/>
        <rFont val="Calibri"/>
        <family val="2"/>
      </rPr>
      <t>no es viable</t>
    </r>
  </si>
  <si>
    <t>no es de conocimiento De MINMINAS
soluciones energeticas en caloto -FENOGE-enviara informacion - en implementacion en fase i pendiente</t>
  </si>
  <si>
    <t xml:space="preserve">Subir a PEI
Ejecución. Contrato 2020. FAER-GGC-553-20, El proyecto tiene un avance del 100% en sus obras ( verificar con supervision) </t>
  </si>
  <si>
    <r>
      <t xml:space="preserve">1- En ejecución/1 en RETIE al </t>
    </r>
    <r>
      <rPr>
        <sz val="10"/>
        <color rgb="FFFF0000"/>
        <rFont val="Times New Roman"/>
        <family val="1"/>
      </rPr>
      <t>64%? o 95%</t>
    </r>
    <r>
      <rPr>
        <sz val="10"/>
        <color rgb="FF000000"/>
        <rFont val="Times New Roman"/>
        <family val="1"/>
      </rPr>
      <t xml:space="preserve"> se contrató en 2024 </t>
    </r>
    <r>
      <rPr>
        <sz val="10"/>
        <color rgb="FFFF0000"/>
        <rFont val="Times New Roman"/>
        <family val="1"/>
      </rPr>
      <t xml:space="preserve">sube a PEI por terminar? </t>
    </r>
    <r>
      <rPr>
        <sz val="10"/>
        <color theme="9" tint="-0.249977111117893"/>
        <rFont val="Times New Roman"/>
        <family val="1"/>
      </rPr>
      <t>- hubo ejecución durante 2025-2026?</t>
    </r>
    <r>
      <rPr>
        <sz val="10"/>
        <color rgb="FF000000"/>
        <rFont val="Times New Roman"/>
        <family val="1"/>
      </rPr>
      <t xml:space="preserve">
2- En ejecución/suspendido - Contrato 2022 En trámite de Terminación anticipada - aclaración si se ejecuta o no objeto. </t>
    </r>
    <r>
      <rPr>
        <sz val="10"/>
        <color rgb="FFFF0000"/>
        <rFont val="Times New Roman"/>
        <family val="1"/>
      </rPr>
      <t>Sube a PEI con valor ejecutado? o se retira? O?</t>
    </r>
    <r>
      <rPr>
        <sz val="10"/>
        <color rgb="FF000000"/>
        <rFont val="Times New Roman"/>
        <family val="1"/>
      </rPr>
      <t xml:space="preserve">
3- Ejecución 98% contrato 2020 </t>
    </r>
    <r>
      <rPr>
        <sz val="10"/>
        <color theme="9" tint="-0.249977111117893"/>
        <rFont val="Times New Roman"/>
        <family val="1"/>
      </rPr>
      <t>- hubo ejecución durante 2025-2026?</t>
    </r>
    <r>
      <rPr>
        <sz val="10"/>
        <color rgb="FF000000"/>
        <rFont val="Times New Roman"/>
        <family val="1"/>
      </rPr>
      <t xml:space="preserve">
4 - Ejecución posible avance 100% - contrato 2020 </t>
    </r>
    <r>
      <rPr>
        <sz val="10"/>
        <color theme="9" tint="-0.249977111117893"/>
        <rFont val="Times New Roman"/>
        <family val="1"/>
      </rPr>
      <t>- hubo ejecución durante 2025-2026?</t>
    </r>
  </si>
  <si>
    <t>se realizara verificacion con el icse POR PARTE DE MINMINAS</t>
  </si>
  <si>
    <r>
      <t xml:space="preserve">DIRECCION MINERIA EMPRESARIAL - El proyecto de inversión se encuentra formulado y registrado en el Banco de Proyectos de Inversión Pública (PIIP) con código BPIN 202400000000197. Actualmente cuenta con ficha MGA, soporte técnico y estructura de actividades orientadas a la identificación, delimitación y planificación de distritos mineros especiales para la diversificación productiva.
En este sentido, el proyecto se encuentra en fase de </t>
    </r>
    <r>
      <rPr>
        <b/>
        <sz val="11"/>
        <color rgb="FF000000"/>
        <rFont val="Calibri"/>
        <family val="2"/>
      </rPr>
      <t>estructuración</t>
    </r>
    <r>
      <rPr>
        <sz val="11"/>
        <color rgb="FF000000"/>
        <rFont val="Calibri"/>
        <family val="2"/>
      </rPr>
      <t xml:space="preserve"> e inicio de implementación de acciones de asistencia técnica, que incluyen diagnósticos territoriales, definición de criterios para la delimitación de distritos mineros y articulación interinstitucional para la formulación de planes estratégicos de gestión territorial. ( verificar con direccion de mineria empresarial)</t>
    </r>
  </si>
  <si>
    <r>
      <t xml:space="preserve">NO ES DE CONOCIMIENTO DE MINMINAS
</t>
    </r>
    <r>
      <rPr>
        <sz val="11"/>
        <color rgb="FFFF0000"/>
        <rFont val=" verdana"/>
      </rPr>
      <t>eliminar el responsable</t>
    </r>
  </si>
  <si>
    <t>Ajuste en observación retirar a Secotr Minas</t>
  </si>
  <si>
    <t>Retirar observacion Sector Minas de 1 proyecto VDR</t>
  </si>
  <si>
    <t>por debajo del indicativo</t>
  </si>
  <si>
    <t>por encima del indicativo</t>
  </si>
  <si>
    <t>Transporte adjudicaciones abril</t>
  </si>
  <si>
    <t>ART-MinTICs</t>
  </si>
  <si>
    <t>Trasnsporte</t>
  </si>
  <si>
    <t>Ambiente</t>
  </si>
  <si>
    <t>Vieienda - CONPES 4165 de 2025</t>
  </si>
  <si>
    <t>Educación CONPES 4181 DE 2026</t>
  </si>
  <si>
    <t>Vivienda</t>
  </si>
  <si>
    <t>uno en VDR</t>
  </si>
  <si>
    <t>ART-ADR</t>
  </si>
  <si>
    <t>MinSalud - Gobernación Cauca SGR</t>
  </si>
  <si>
    <t>Menores: Eliminar palabra beneficiarios, incluir comunidades, adicional fondos de entidad</t>
  </si>
  <si>
    <t xml:space="preserve">austes avance - No Iniciado, </t>
  </si>
  <si>
    <t>Ajustar el valor financiado por FRPT?</t>
  </si>
  <si>
    <t>Ministerio de las Culturas, las Artes y los Saberes</t>
  </si>
  <si>
    <t>Ajustes VDR</t>
  </si>
  <si>
    <t>cambiar valor parcial proyecto integrador del café ya que subirían a PEI (5)</t>
  </si>
  <si>
    <t>Vía El estrecho - Balboa - Argelia - El plateado</t>
  </si>
  <si>
    <t>Fortalecimiento de la Infraestructura productiva para el desarrollo agroindustrial de la cadena del café en el Cauca (Proyecto Integrador del Café) 
i) Placa Huella en el municipio de Piendamó - organización CENCOIC;
ii) Centro de Acopio en el municipio de Patía, vereda La mesa - organización FRUTAS Y FUTURO; 
iii) Centro de Acopio en el municipio de Almaguer, vereda Pindío -  organización APAGIGMA; 
iv)  Planta agroindustrial de beneficio de café en el municipio de Argelia, - organización ARCAFE</t>
  </si>
  <si>
    <t>Se unifican proyectos</t>
  </si>
  <si>
    <t>MADR y DSCI</t>
  </si>
  <si>
    <t>2 DSCI en 1</t>
  </si>
  <si>
    <t>Ajuste de nombre</t>
  </si>
  <si>
    <t xml:space="preserve">Se requieren soportes - Salud </t>
  </si>
  <si>
    <t>1. El proyecto de MADR corresponde al proyecto  "Transformación ecológica y productiva de zonas degradadas por cultivos de uso ilícito en áreas de especial importancia ambiental en los departamentos de Nariño, Cauca y Chocó (Sistemas agroforestales de cacao)." a cargo de DSCI (asignación DAPRE)</t>
  </si>
  <si>
    <t>2. E "Programa de sustitución de economías ilegalizadas en el departamento del cauca- RENACEMOS" y "Estrategia de tránsito a economías lícitas", corresponden al mismo programa, La estrategia de tránsito se encuentra dentro del programa de sustitución.</t>
  </si>
  <si>
    <t>(calculo duplicado)</t>
  </si>
  <si>
    <t>Departamento Nacional de Planeación (FRPT) / Gobernación del Cauca</t>
  </si>
  <si>
    <t>CONPES 4181</t>
  </si>
  <si>
    <t>Ampliación alcance proyecto</t>
  </si>
  <si>
    <t>se incluye obra y var pasa de 3000 a 30.000</t>
  </si>
  <si>
    <t>Universidad en Guapi (Estudios y diseños, y obra)</t>
  </si>
  <si>
    <t>La intervención del proyecto "Instalación de ambientes modulares  en predio de la Normal Superior. Institución de Educación Superior del Cauca" $5.000 MILLONEShace parte integral del desarrollo para la Educación Superior en el municipio de Guapi, que se relaciona en el proyecto</t>
  </si>
  <si>
    <r>
      <t>PACTO TERRITORIAL CAUCA
"POR LA TRANSFORMACIÓN TERRITORIAL Y CONSOLIDACIÓN DE LA PAZ TOTAL"
Fecha de aprobación:</t>
    </r>
    <r>
      <rPr>
        <b/>
        <sz val="14"/>
        <color rgb="FFFF0000"/>
        <rFont val="Verdana"/>
        <family val="2"/>
      </rPr>
      <t xml:space="preserve"> 29/04/2026</t>
    </r>
  </si>
  <si>
    <t>PEI V1 8 octubre 2025</t>
  </si>
  <si>
    <t>PROPUESTA DE MODIFICACIÓN</t>
  </si>
  <si>
    <t>Diferencia V1 vs Modificación</t>
  </si>
  <si>
    <t>No se modifica</t>
  </si>
  <si>
    <t>El aporte de Nación corresponde a aporte de Territorio</t>
  </si>
  <si>
    <t>Breve Descripción de la Modificación</t>
  </si>
  <si>
    <t>UNODC aporta $8.686.791.882</t>
  </si>
  <si>
    <t>Dirección de Sustitución de Cultivos Ilícitos - Fondo Programas Especiales para la Paz (Fondo Paz / UNODC</t>
  </si>
  <si>
    <t>Amplía alcance del proyecto y otro se reportará en este (-1 proyecto, +$22)</t>
  </si>
  <si>
    <r>
      <t xml:space="preserve">Universidad en Guapi (Estudios y diseños, </t>
    </r>
    <r>
      <rPr>
        <b/>
        <sz val="10"/>
        <rFont val="Verdana"/>
        <family val="2"/>
      </rPr>
      <t>y obra)</t>
    </r>
  </si>
  <si>
    <t>duplicidad de reporte</t>
  </si>
  <si>
    <t>2 proyectos se encuentra dentro del mismo programa, se reportará en 1 solo, se ajusta incremento de valor y participación de cooperación (-1, -$31)</t>
  </si>
  <si>
    <t>corresponde al proyecto  "Transformación ecológica y productiva de zonas degradadas por cultivos de uso ilícito en áreas de especial importancia ambiental en los departamentos de Nariño, Cauca y Chocó (Sistemas agroforestales de cacao)." a cargo de DSCI (asignación DAPRE)</t>
  </si>
  <si>
    <t>Aclarar si valor reportado esta semana es solo Cauca para ajustar valor</t>
  </si>
  <si>
    <t>Ingresa</t>
  </si>
  <si>
    <t>4 proyectos VDR del  Ministerio de Minas y Energía (+4, +$93)</t>
  </si>
  <si>
    <t>Ingresa 1 proyecto VDR Transporte- INVIAS</t>
  </si>
  <si>
    <t>PEI v1 8 octubre 2025</t>
  </si>
  <si>
    <t>Propuesta de Modificación (valores)</t>
  </si>
  <si>
    <t>Fortalecimiento de la caficultura especial, sostenible, regenerativa y diversa, con articulación social e incluyente en el departamento del Cauca</t>
  </si>
  <si>
    <t>Organizaciones beneficiarias son COSURCA y CENCOIC</t>
  </si>
  <si>
    <r>
      <t>1 proyecto MADR se encuentra ya reportado dentro de otro programa DSCI (aportes DAPRE); Ingresa proyecto VDR de la Gobernación; Ingresa proyecto VDR de ADR  (+2, -1, +</t>
    </r>
    <r>
      <rPr>
        <sz val="10"/>
        <rFont val="Verdana"/>
        <family val="2"/>
      </rPr>
      <t>$25)</t>
    </r>
  </si>
  <si>
    <t xml:space="preserve">Aporte Nación* </t>
  </si>
  <si>
    <t xml:space="preserve">     5.  VISION DEL DESARROLLO REGIONAL     - PEI v1 8 octubre 2025</t>
  </si>
  <si>
    <t>Propuesta</t>
  </si>
  <si>
    <t>Diferencia</t>
  </si>
  <si>
    <t xml:space="preserve">reduce </t>
  </si>
  <si>
    <t>reduce</t>
  </si>
  <si>
    <t>gestión</t>
  </si>
  <si>
    <t>incrementa</t>
  </si>
  <si>
    <t>Incrementa</t>
  </si>
  <si>
    <t>Dirección de Sustitución de Cultivos Ilícitos - Fondo Programas Especiales para la Paz (Fondo Paz)</t>
  </si>
  <si>
    <t xml:space="preserve">
Gobernación del Cauca $8.500 millones.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</si>
</sst>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quot;$&quot;\ * #,##0.00_-;_-&quot;$&quot;\ * &quot;-&quot;??_-;_-@_-"/>
    <numFmt numFmtId="164" formatCode="_-&quot;$&quot;* #,##0.00_-;\-&quot;$&quot;* #,##0.00_-;_-&quot;$&quot;* &quot;-&quot;??_-;_-@_-"/>
    <numFmt numFmtId="165" formatCode="&quot;$&quot;#,##0.00"/>
    <numFmt numFmtId="166" formatCode="_-[$$-240A]\ * #,##0.00_-;\-[$$-240A]\ * #,##0.00_-;_-[$$-240A]\ * &quot;-&quot;??_-;_-@_-"/>
    <numFmt numFmtId="167" formatCode="_-&quot;$&quot;\ * #,##0_-;\-&quot;$&quot;\ * #,##0_-;_-&quot;$&quot;\ * &quot;-&quot;??_-;_-@_-"/>
    <numFmt numFmtId="168" formatCode="[$$-240A]\ #,##0.00"/>
    <numFmt numFmtId="169" formatCode="&quot;$&quot;#,##0"/>
    <numFmt numFmtId="170" formatCode="_-&quot;$&quot;* #,##0_-;\-&quot;$&quot;* #,##0_-;_-&quot;$&quot;* &quot;-&quot;??_-;_-@_-"/>
    <numFmt numFmtId="171" formatCode="[$$-240A]\ #,##0"/>
    <numFmt numFmtId="172" formatCode="0.0%"/>
    <numFmt numFmtId="173" formatCode="&quot;$&quot;\ #,##0"/>
  </numFmts>
  <fonts count="57">
    <font>
      <sz val="10"/>
      <color rgb="FF000000"/>
      <name val="Times New Roman"/>
      <charset val="204"/>
    </font>
    <font>
      <sz val="11"/>
      <color theme="1"/>
      <name val="Calibri"/>
      <family val="2"/>
      <scheme val="minor"/>
    </font>
    <font>
      <sz val="10"/>
      <color rgb="FF000000"/>
      <name val="Times New Roman"/>
      <family val="1"/>
    </font>
    <font>
      <sz val="10"/>
      <name val="Arial"/>
      <family val="2"/>
    </font>
    <font>
      <sz val="10"/>
      <name val="Arial"/>
      <family val="2"/>
    </font>
    <font>
      <sz val="11"/>
      <color rgb="FF000000"/>
      <name val=" verdana"/>
    </font>
    <font>
      <b/>
      <sz val="11"/>
      <color rgb="FF000000"/>
      <name val=" verdana"/>
    </font>
    <font>
      <b/>
      <sz val="11"/>
      <color rgb="FF000000"/>
      <name val="Verdana"/>
      <family val="2"/>
    </font>
    <font>
      <sz val="11"/>
      <color rgb="FF000000"/>
      <name val="Verdana"/>
      <family val="2"/>
    </font>
    <font>
      <sz val="8"/>
      <name val="Times New Roman"/>
      <family val="1"/>
    </font>
    <font>
      <sz val="11"/>
      <name val="Verdana"/>
      <family val="2"/>
    </font>
    <font>
      <b/>
      <sz val="12"/>
      <color rgb="FF000000"/>
      <name val="Verdana"/>
      <family val="2"/>
    </font>
    <font>
      <b/>
      <sz val="12"/>
      <name val="Verdana"/>
      <family val="2"/>
    </font>
    <font>
      <sz val="14"/>
      <name val="Verdana"/>
      <family val="2"/>
    </font>
    <font>
      <b/>
      <sz val="14"/>
      <color rgb="FF000000"/>
      <name val="Verdana"/>
      <family val="2"/>
    </font>
    <font>
      <sz val="14"/>
      <color rgb="FF000000"/>
      <name val="Verdana"/>
      <family val="2"/>
    </font>
    <font>
      <b/>
      <sz val="9"/>
      <color rgb="FF000000"/>
      <name val="Verdana"/>
      <family val="2"/>
    </font>
    <font>
      <sz val="12"/>
      <color rgb="FF000000"/>
      <name val="Verdana"/>
      <family val="2"/>
    </font>
    <font>
      <sz val="9"/>
      <color rgb="FF000000"/>
      <name val="Verdana"/>
      <family val="2"/>
    </font>
    <font>
      <sz val="11"/>
      <color rgb="FFFF0000"/>
      <name val="Verdana"/>
      <family val="2"/>
    </font>
    <font>
      <sz val="11"/>
      <color theme="1"/>
      <name val="Verdana"/>
      <family val="2"/>
    </font>
    <font>
      <b/>
      <sz val="11"/>
      <color rgb="FFFF0000"/>
      <name val="Verdana"/>
      <family val="2"/>
    </font>
    <font>
      <b/>
      <sz val="11"/>
      <name val="Verdana"/>
      <family val="2"/>
    </font>
    <font>
      <b/>
      <sz val="11"/>
      <color rgb="FF00B050"/>
      <name val="Verdana"/>
      <family val="2"/>
    </font>
    <font>
      <b/>
      <sz val="11"/>
      <color theme="9"/>
      <name val="Verdana"/>
      <family val="2"/>
    </font>
    <font>
      <b/>
      <sz val="10"/>
      <color rgb="FF000000"/>
      <name val="Verdana"/>
      <family val="2"/>
    </font>
    <font>
      <b/>
      <sz val="14"/>
      <name val="Verdana"/>
      <family val="2"/>
    </font>
    <font>
      <sz val="11"/>
      <color theme="9"/>
      <name val="Verdana"/>
      <family val="2"/>
    </font>
    <font>
      <sz val="11"/>
      <color rgb="FFFF0000"/>
      <name val=" verdana"/>
    </font>
    <font>
      <sz val="11"/>
      <color rgb="FF00B050"/>
      <name val=" verdana"/>
    </font>
    <font>
      <u/>
      <sz val="10"/>
      <color theme="10"/>
      <name val="Times New Roman"/>
      <family val="1"/>
    </font>
    <font>
      <sz val="10"/>
      <color theme="10"/>
      <name val="Times New Roman"/>
      <family val="1"/>
    </font>
    <font>
      <b/>
      <sz val="14"/>
      <color rgb="FFFF0000"/>
      <name val="Verdana"/>
      <family val="2"/>
    </font>
    <font>
      <sz val="8"/>
      <name val="Times New Roman"/>
      <family val="1"/>
    </font>
    <font>
      <sz val="11"/>
      <color rgb="FF92D050"/>
      <name val=" verdana"/>
    </font>
    <font>
      <sz val="11"/>
      <color theme="9" tint="-0.249977111117893"/>
      <name val=" verdana"/>
    </font>
    <font>
      <sz val="11"/>
      <color rgb="FF000000"/>
      <name val="Calibri"/>
      <family val="2"/>
    </font>
    <font>
      <sz val="10"/>
      <name val="Calibri"/>
      <family val="2"/>
    </font>
    <font>
      <sz val="10"/>
      <color rgb="FF000000"/>
      <name val="Times New Roman"/>
      <family val="1"/>
    </font>
    <font>
      <sz val="11"/>
      <color theme="5"/>
      <name val=" verdana"/>
    </font>
    <font>
      <b/>
      <sz val="12"/>
      <color rgb="FF000000"/>
      <name val=" verdana"/>
    </font>
    <font>
      <sz val="10"/>
      <color rgb="FF000000"/>
      <name val=" verdana"/>
    </font>
    <font>
      <sz val="11"/>
      <color theme="9"/>
      <name val=" verdana"/>
    </font>
    <font>
      <b/>
      <sz val="10"/>
      <color rgb="FF000000"/>
      <name val="Times New Roman"/>
      <family val="1"/>
    </font>
    <font>
      <sz val="11"/>
      <color rgb="FFFF0000"/>
      <name val="Calibri"/>
      <family val="2"/>
    </font>
    <font>
      <sz val="10"/>
      <color rgb="FFFF0000"/>
      <name val="Times New Roman"/>
      <family val="1"/>
    </font>
    <font>
      <sz val="10"/>
      <color rgb="FFFF0000"/>
      <name val="Calibri"/>
      <family val="2"/>
    </font>
    <font>
      <sz val="10"/>
      <color theme="9" tint="-0.249977111117893"/>
      <name val="Times New Roman"/>
      <family val="1"/>
    </font>
    <font>
      <b/>
      <sz val="11"/>
      <color rgb="FF000000"/>
      <name val="Calibri"/>
      <family val="2"/>
    </font>
    <font>
      <sz val="11"/>
      <name val=" verdana"/>
    </font>
    <font>
      <sz val="10"/>
      <name val="Verdana"/>
      <family val="2"/>
    </font>
    <font>
      <sz val="12"/>
      <color theme="9" tint="-0.249977111117893"/>
      <name val="Times New Roman"/>
      <family val="1"/>
    </font>
    <font>
      <b/>
      <sz val="12"/>
      <color rgb="FF000000"/>
      <name val="Times New Roman"/>
      <family val="1"/>
    </font>
    <font>
      <sz val="12"/>
      <color rgb="FF000000"/>
      <name val="Calibri"/>
      <family val="2"/>
    </font>
    <font>
      <sz val="10"/>
      <color rgb="FF000000"/>
      <name val="Verdana"/>
      <family val="2"/>
    </font>
    <font>
      <b/>
      <sz val="10"/>
      <name val="Verdana"/>
      <family val="2"/>
    </font>
    <font>
      <b/>
      <sz val="10"/>
      <color rgb="FFFF0000"/>
      <name val="Verdana"/>
      <family val="2"/>
    </font>
  </fonts>
  <fills count="19">
    <fill>
      <patternFill patternType="none"/>
    </fill>
    <fill>
      <patternFill patternType="gray125"/>
    </fill>
    <fill>
      <patternFill patternType="solid">
        <fgColor rgb="FFD9D9D9"/>
      </patternFill>
    </fill>
    <fill>
      <patternFill patternType="solid">
        <fgColor rgb="FFDBDBDB"/>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00B050"/>
        <bgColor indexed="64"/>
      </patternFill>
    </fill>
    <fill>
      <patternFill patternType="solid">
        <fgColor theme="2"/>
        <bgColor indexed="64"/>
      </patternFill>
    </fill>
    <fill>
      <patternFill patternType="solid">
        <fgColor theme="2"/>
        <bgColor rgb="FF000000"/>
      </patternFill>
    </fill>
    <fill>
      <patternFill patternType="solid">
        <fgColor rgb="FFFFFF00"/>
        <bgColor rgb="FF000000"/>
      </patternFill>
    </fill>
    <fill>
      <patternFill patternType="solid">
        <fgColor rgb="FF92D05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79998168889431442"/>
        <bgColor rgb="FF000000"/>
      </patternFill>
    </fill>
    <fill>
      <patternFill patternType="solid">
        <fgColor theme="9" tint="0.59999389629810485"/>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0">
    <xf numFmtId="0" fontId="0" fillId="0" borderId="0"/>
    <xf numFmtId="164" fontId="2" fillId="0" borderId="0" applyFont="0" applyFill="0" applyBorder="0" applyAlignment="0" applyProtection="0"/>
    <xf numFmtId="0" fontId="3" fillId="0" borderId="0"/>
    <xf numFmtId="9" fontId="4"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30" fillId="0" borderId="0" applyNumberFormat="0" applyFill="0" applyBorder="0" applyAlignment="0" applyProtection="0"/>
    <xf numFmtId="9" fontId="38" fillId="0" borderId="0" applyFont="0" applyFill="0" applyBorder="0" applyAlignment="0" applyProtection="0"/>
    <xf numFmtId="0" fontId="2" fillId="0" borderId="0"/>
  </cellStyleXfs>
  <cellXfs count="631">
    <xf numFmtId="0" fontId="0" fillId="0" borderId="0" xfId="0" applyAlignment="1">
      <alignment horizontal="left" vertical="top"/>
    </xf>
    <xf numFmtId="0" fontId="5" fillId="0" borderId="0" xfId="0" applyFont="1" applyAlignment="1">
      <alignment horizontal="left" vertical="center" wrapText="1"/>
    </xf>
    <xf numFmtId="0" fontId="6" fillId="0" borderId="0" xfId="0" applyFont="1" applyAlignment="1">
      <alignment horizontal="left" vertical="center" wrapText="1"/>
    </xf>
    <xf numFmtId="169" fontId="5" fillId="0" borderId="0" xfId="0" applyNumberFormat="1" applyFont="1" applyAlignment="1">
      <alignment horizontal="left" vertical="center" wrapText="1"/>
    </xf>
    <xf numFmtId="0" fontId="5" fillId="0" borderId="0" xfId="0" applyFont="1" applyAlignment="1">
      <alignment horizontal="left" vertical="center"/>
    </xf>
    <xf numFmtId="2" fontId="5" fillId="0" borderId="0" xfId="0" applyNumberFormat="1" applyFont="1" applyAlignment="1">
      <alignment horizontal="left" vertical="center" wrapText="1"/>
    </xf>
    <xf numFmtId="0" fontId="7" fillId="5" borderId="0" xfId="0" applyFont="1" applyFill="1" applyAlignment="1">
      <alignment horizontal="center" vertical="center" wrapText="1"/>
    </xf>
    <xf numFmtId="0" fontId="5" fillId="5" borderId="0" xfId="0" applyFont="1" applyFill="1" applyAlignment="1">
      <alignment horizontal="left" vertical="center" wrapText="1"/>
    </xf>
    <xf numFmtId="168" fontId="7" fillId="5" borderId="0" xfId="0" applyNumberFormat="1" applyFont="1" applyFill="1" applyAlignment="1">
      <alignment horizontal="right" vertical="center" wrapText="1"/>
    </xf>
    <xf numFmtId="0" fontId="7" fillId="5" borderId="0" xfId="0" applyFont="1" applyFill="1" applyAlignment="1">
      <alignment horizontal="right" vertical="center" wrapText="1"/>
    </xf>
    <xf numFmtId="2" fontId="7" fillId="5" borderId="0" xfId="0" applyNumberFormat="1" applyFont="1" applyFill="1" applyAlignment="1">
      <alignment horizontal="right" vertical="center" wrapText="1"/>
    </xf>
    <xf numFmtId="0" fontId="7" fillId="5" borderId="0" xfId="0" applyFont="1" applyFill="1" applyAlignment="1">
      <alignment horizontal="left" vertical="center" wrapText="1"/>
    </xf>
    <xf numFmtId="169" fontId="5" fillId="5" borderId="0" xfId="0" applyNumberFormat="1" applyFont="1" applyFill="1" applyAlignment="1">
      <alignment horizontal="left" vertical="center" wrapText="1"/>
    </xf>
    <xf numFmtId="2" fontId="5" fillId="5" borderId="0" xfId="0" applyNumberFormat="1" applyFont="1" applyFill="1" applyAlignment="1">
      <alignment horizontal="left" vertical="center" wrapText="1"/>
    </xf>
    <xf numFmtId="0" fontId="11" fillId="4" borderId="2"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2" xfId="0" applyFont="1" applyFill="1" applyBorder="1" applyAlignment="1">
      <alignment vertical="center" wrapText="1"/>
    </xf>
    <xf numFmtId="0" fontId="7" fillId="5" borderId="0" xfId="0" applyFont="1" applyFill="1" applyAlignment="1">
      <alignment vertical="center" wrapText="1"/>
    </xf>
    <xf numFmtId="0" fontId="7" fillId="0" borderId="0" xfId="0" applyFont="1" applyAlignment="1">
      <alignment vertical="center" wrapText="1"/>
    </xf>
    <xf numFmtId="0" fontId="11" fillId="4" borderId="12" xfId="0" applyFont="1" applyFill="1" applyBorder="1" applyAlignment="1">
      <alignment horizontal="center" vertical="center" wrapText="1"/>
    </xf>
    <xf numFmtId="0" fontId="11" fillId="4" borderId="2" xfId="0" applyFont="1" applyFill="1" applyBorder="1" applyAlignment="1">
      <alignment horizontal="left" vertical="center" wrapText="1"/>
    </xf>
    <xf numFmtId="169" fontId="7" fillId="0" borderId="0" xfId="0" applyNumberFormat="1" applyFont="1" applyAlignment="1">
      <alignment horizontal="right" vertical="center" wrapText="1"/>
    </xf>
    <xf numFmtId="0" fontId="11" fillId="4" borderId="7" xfId="0" applyFont="1" applyFill="1" applyBorder="1" applyAlignment="1">
      <alignment horizontal="center" vertical="center" wrapText="1"/>
    </xf>
    <xf numFmtId="0" fontId="18" fillId="0" borderId="6" xfId="0" applyFont="1" applyBorder="1" applyAlignment="1">
      <alignment horizontal="left" vertical="center"/>
    </xf>
    <xf numFmtId="0" fontId="16" fillId="0" borderId="6" xfId="0" applyFont="1" applyBorder="1" applyAlignment="1">
      <alignment horizontal="left" vertical="center"/>
    </xf>
    <xf numFmtId="0" fontId="11" fillId="4" borderId="2" xfId="0" applyFont="1" applyFill="1" applyBorder="1" applyAlignment="1">
      <alignment horizontal="justify" vertical="top" wrapText="1"/>
    </xf>
    <xf numFmtId="170" fontId="5" fillId="0" borderId="0" xfId="1" applyNumberFormat="1" applyFont="1" applyAlignment="1">
      <alignment horizontal="left" vertical="center" wrapText="1"/>
    </xf>
    <xf numFmtId="0" fontId="8" fillId="5" borderId="0" xfId="0" applyFont="1" applyFill="1" applyAlignment="1">
      <alignment horizontal="left" vertical="center" wrapText="1"/>
    </xf>
    <xf numFmtId="0" fontId="10" fillId="5" borderId="2"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2" xfId="0" applyFont="1" applyFill="1" applyBorder="1" applyAlignment="1">
      <alignment horizontal="justify" vertical="top" wrapText="1"/>
    </xf>
    <xf numFmtId="0" fontId="8" fillId="5" borderId="13" xfId="0" applyFont="1" applyFill="1" applyBorder="1" applyAlignment="1">
      <alignment horizontal="justify" vertical="top" wrapText="1"/>
    </xf>
    <xf numFmtId="0" fontId="8" fillId="5" borderId="1" xfId="0" applyFont="1" applyFill="1" applyBorder="1" applyAlignment="1">
      <alignment horizontal="justify" vertical="top" wrapText="1"/>
    </xf>
    <xf numFmtId="0" fontId="10" fillId="5" borderId="1" xfId="0" applyFont="1" applyFill="1" applyBorder="1" applyAlignment="1">
      <alignment horizontal="justify" vertical="top" wrapText="1"/>
    </xf>
    <xf numFmtId="0" fontId="10" fillId="5" borderId="2" xfId="0" applyFont="1" applyFill="1" applyBorder="1" applyAlignment="1">
      <alignment horizontal="justify" vertical="top" wrapText="1"/>
    </xf>
    <xf numFmtId="0" fontId="10" fillId="0" borderId="2" xfId="0" applyFont="1" applyBorder="1" applyAlignment="1">
      <alignment horizontal="justify" vertical="top" wrapText="1"/>
    </xf>
    <xf numFmtId="0" fontId="10" fillId="6" borderId="11" xfId="0" applyFont="1" applyFill="1" applyBorder="1" applyAlignment="1">
      <alignment horizontal="center" vertical="center" wrapText="1"/>
    </xf>
    <xf numFmtId="49" fontId="8" fillId="0" borderId="2" xfId="0" applyNumberFormat="1" applyFont="1" applyBorder="1" applyAlignment="1">
      <alignment horizontal="left" vertical="top" wrapText="1"/>
    </xf>
    <xf numFmtId="0" fontId="10" fillId="6" borderId="11" xfId="0" applyFont="1" applyFill="1" applyBorder="1" applyAlignment="1">
      <alignment horizontal="left" vertical="top" wrapText="1"/>
    </xf>
    <xf numFmtId="0" fontId="8" fillId="5" borderId="2" xfId="0" applyFont="1" applyFill="1" applyBorder="1" applyAlignment="1">
      <alignment horizontal="center" vertical="center" wrapText="1"/>
    </xf>
    <xf numFmtId="0" fontId="8" fillId="5" borderId="11" xfId="0" applyFont="1" applyFill="1" applyBorder="1" applyAlignment="1">
      <alignment horizontal="left"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8" fillId="0" borderId="2" xfId="0" applyFont="1" applyBorder="1" applyAlignment="1">
      <alignment horizontal="left" vertical="center"/>
    </xf>
    <xf numFmtId="0" fontId="8" fillId="5" borderId="2" xfId="0" applyFont="1" applyFill="1" applyBorder="1" applyAlignment="1">
      <alignment horizontal="left" vertical="center"/>
    </xf>
    <xf numFmtId="0" fontId="8" fillId="0" borderId="2" xfId="0" applyFont="1" applyBorder="1" applyAlignment="1">
      <alignment horizontal="left" vertical="center" wrapText="1"/>
    </xf>
    <xf numFmtId="0" fontId="8" fillId="0" borderId="11" xfId="0" applyFont="1" applyBorder="1" applyAlignment="1">
      <alignment horizontal="left" vertical="center" wrapText="1"/>
    </xf>
    <xf numFmtId="0" fontId="10" fillId="0" borderId="2" xfId="0" applyFont="1" applyBorder="1" applyAlignment="1">
      <alignment horizontal="left" vertical="center" wrapText="1"/>
    </xf>
    <xf numFmtId="0" fontId="25" fillId="0" borderId="0" xfId="0" applyFont="1" applyAlignment="1">
      <alignment horizontal="left" vertical="center" wrapText="1"/>
    </xf>
    <xf numFmtId="169" fontId="7" fillId="5" borderId="0" xfId="0" applyNumberFormat="1" applyFont="1" applyFill="1" applyAlignment="1">
      <alignment horizontal="right" vertical="center" wrapText="1"/>
    </xf>
    <xf numFmtId="0" fontId="10" fillId="6" borderId="15" xfId="0" applyFont="1" applyFill="1" applyBorder="1" applyAlignment="1">
      <alignment horizontal="left" vertical="top" wrapText="1"/>
    </xf>
    <xf numFmtId="169" fontId="7" fillId="0" borderId="0" xfId="0" applyNumberFormat="1" applyFont="1" applyAlignment="1">
      <alignment horizontal="center" vertical="center" wrapText="1"/>
    </xf>
    <xf numFmtId="0" fontId="5" fillId="5" borderId="0" xfId="0" applyFont="1" applyFill="1" applyAlignment="1">
      <alignment horizontal="center" vertical="center" wrapText="1"/>
    </xf>
    <xf numFmtId="0" fontId="8" fillId="5" borderId="0" xfId="0" applyFont="1" applyFill="1" applyAlignment="1">
      <alignment horizontal="center" vertical="center" wrapText="1"/>
    </xf>
    <xf numFmtId="0" fontId="19" fillId="0" borderId="2" xfId="0" applyFont="1" applyBorder="1" applyAlignment="1">
      <alignment horizontal="justify" vertical="top" wrapText="1"/>
    </xf>
    <xf numFmtId="167" fontId="5" fillId="0" borderId="0" xfId="0" applyNumberFormat="1" applyFont="1" applyAlignment="1">
      <alignment horizontal="left" vertical="center" wrapText="1"/>
    </xf>
    <xf numFmtId="170" fontId="5" fillId="0" borderId="0" xfId="0" applyNumberFormat="1" applyFont="1" applyAlignment="1">
      <alignment horizontal="left" vertical="center" wrapText="1"/>
    </xf>
    <xf numFmtId="0" fontId="11" fillId="4" borderId="12" xfId="0" applyFont="1" applyFill="1" applyBorder="1" applyAlignment="1">
      <alignment vertical="center" wrapText="1"/>
    </xf>
    <xf numFmtId="170" fontId="5" fillId="7" borderId="0" xfId="0" applyNumberFormat="1" applyFont="1" applyFill="1" applyAlignment="1">
      <alignment horizontal="left" vertical="center"/>
    </xf>
    <xf numFmtId="0" fontId="16" fillId="0" borderId="6" xfId="0" applyFont="1" applyBorder="1" applyAlignment="1">
      <alignment horizontal="center" vertical="center"/>
    </xf>
    <xf numFmtId="0" fontId="10" fillId="5" borderId="2" xfId="0" applyFont="1" applyFill="1" applyBorder="1" applyAlignment="1">
      <alignment horizontal="center" vertical="center" wrapText="1"/>
    </xf>
    <xf numFmtId="0" fontId="19" fillId="5"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7" fillId="0" borderId="0" xfId="0" applyFont="1" applyAlignment="1">
      <alignment horizontal="center" vertical="center" wrapText="1"/>
    </xf>
    <xf numFmtId="0" fontId="8" fillId="5" borderId="13"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5" fillId="0" borderId="0" xfId="0" applyFont="1" applyAlignment="1">
      <alignment horizontal="center" vertical="center" wrapText="1"/>
    </xf>
    <xf numFmtId="0" fontId="10" fillId="6" borderId="15" xfId="0" applyFont="1" applyFill="1" applyBorder="1" applyAlignment="1">
      <alignment horizontal="center" vertical="center" wrapText="1"/>
    </xf>
    <xf numFmtId="167" fontId="5" fillId="7" borderId="0" xfId="0" applyNumberFormat="1" applyFont="1" applyFill="1" applyAlignment="1">
      <alignment horizontal="left" vertical="center" wrapText="1"/>
    </xf>
    <xf numFmtId="0" fontId="5" fillId="7" borderId="0" xfId="0" applyFont="1" applyFill="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25" fillId="0" borderId="0" xfId="0" applyFont="1" applyAlignment="1">
      <alignment horizontal="left" vertical="center"/>
    </xf>
    <xf numFmtId="170" fontId="5" fillId="0" borderId="0" xfId="0" applyNumberFormat="1" applyFont="1" applyAlignment="1">
      <alignment horizontal="left" vertical="center"/>
    </xf>
    <xf numFmtId="0" fontId="2" fillId="0" borderId="0" xfId="0" applyFont="1" applyAlignment="1">
      <alignment horizontal="left" vertical="top"/>
    </xf>
    <xf numFmtId="170" fontId="0" fillId="0" borderId="0" xfId="1" applyNumberFormat="1" applyFont="1" applyAlignment="1">
      <alignment horizontal="left" vertical="top"/>
    </xf>
    <xf numFmtId="0" fontId="8" fillId="5" borderId="0" xfId="0" applyFont="1" applyFill="1" applyAlignment="1">
      <alignment vertical="center" wrapText="1"/>
    </xf>
    <xf numFmtId="0" fontId="7" fillId="5" borderId="6" xfId="0" applyFont="1" applyFill="1" applyBorder="1" applyAlignment="1">
      <alignment vertical="center" wrapText="1"/>
    </xf>
    <xf numFmtId="170" fontId="17" fillId="0" borderId="0" xfId="1" applyNumberFormat="1" applyFont="1" applyFill="1" applyBorder="1" applyAlignment="1">
      <alignment horizontal="left" vertical="center"/>
    </xf>
    <xf numFmtId="0" fontId="14" fillId="0" borderId="0" xfId="0" applyFont="1" applyAlignment="1">
      <alignment horizontal="center" vertical="center" wrapText="1"/>
    </xf>
    <xf numFmtId="0" fontId="13" fillId="0" borderId="0" xfId="0" applyFont="1" applyAlignment="1">
      <alignment horizontal="left" vertical="center" wrapText="1"/>
    </xf>
    <xf numFmtId="0" fontId="14" fillId="0" borderId="0" xfId="0" applyFont="1" applyAlignment="1">
      <alignment horizontal="center" vertical="center"/>
    </xf>
    <xf numFmtId="170" fontId="11" fillId="0" borderId="0" xfId="0" applyNumberFormat="1" applyFont="1" applyAlignment="1">
      <alignment horizontal="left" vertical="center"/>
    </xf>
    <xf numFmtId="0" fontId="16" fillId="0" borderId="0" xfId="0" applyFont="1" applyAlignment="1">
      <alignment horizontal="left" vertical="center"/>
    </xf>
    <xf numFmtId="0" fontId="11" fillId="0" borderId="0" xfId="0" applyFont="1" applyAlignment="1">
      <alignment horizontal="center" vertical="center" wrapText="1"/>
    </xf>
    <xf numFmtId="0" fontId="10" fillId="0" borderId="0" xfId="0" applyFont="1" applyAlignment="1">
      <alignment horizontal="justify" vertical="top" wrapText="1"/>
    </xf>
    <xf numFmtId="49" fontId="8" fillId="0" borderId="0" xfId="0" applyNumberFormat="1" applyFont="1" applyAlignment="1">
      <alignment horizontal="left" vertical="top" wrapText="1"/>
    </xf>
    <xf numFmtId="0" fontId="11" fillId="0" borderId="0" xfId="0" applyFont="1" applyAlignment="1">
      <alignment vertical="center" wrapText="1"/>
    </xf>
    <xf numFmtId="168" fontId="11" fillId="0" borderId="0" xfId="0" applyNumberFormat="1" applyFont="1" applyAlignment="1">
      <alignment horizontal="right" vertical="center" wrapText="1"/>
    </xf>
    <xf numFmtId="0" fontId="8" fillId="0" borderId="0" xfId="0" applyFont="1" applyAlignment="1">
      <alignment horizontal="justify" vertical="top" wrapText="1"/>
    </xf>
    <xf numFmtId="0" fontId="10" fillId="0" borderId="0" xfId="0" applyFont="1" applyAlignment="1">
      <alignment horizontal="left" vertical="top" wrapText="1"/>
    </xf>
    <xf numFmtId="166" fontId="11" fillId="0" borderId="0" xfId="0" applyNumberFormat="1" applyFont="1" applyAlignment="1">
      <alignment horizontal="right" vertical="center" wrapText="1"/>
    </xf>
    <xf numFmtId="0" fontId="19" fillId="0" borderId="0" xfId="0" applyFont="1" applyAlignment="1">
      <alignment horizontal="justify" vertical="top" wrapText="1"/>
    </xf>
    <xf numFmtId="165" fontId="11" fillId="0" borderId="0" xfId="0" applyNumberFormat="1" applyFont="1" applyAlignment="1">
      <alignment horizontal="right" vertical="center" wrapText="1"/>
    </xf>
    <xf numFmtId="0" fontId="11" fillId="0" borderId="0" xfId="0" applyFont="1" applyAlignment="1">
      <alignment horizontal="right" vertical="center" wrapText="1"/>
    </xf>
    <xf numFmtId="0" fontId="11" fillId="0" borderId="0" xfId="0" applyFont="1" applyAlignment="1">
      <alignment horizontal="justify" vertical="top" wrapText="1"/>
    </xf>
    <xf numFmtId="0" fontId="10" fillId="0" borderId="0" xfId="0" applyFont="1" applyAlignment="1">
      <alignment horizontal="left" vertical="center" wrapText="1"/>
    </xf>
    <xf numFmtId="0" fontId="17" fillId="0" borderId="0" xfId="0" applyFont="1"/>
    <xf numFmtId="170" fontId="11" fillId="0" borderId="0" xfId="1" applyNumberFormat="1" applyFont="1" applyFill="1" applyBorder="1" applyAlignment="1">
      <alignment horizontal="center" vertical="center" wrapText="1"/>
    </xf>
    <xf numFmtId="0" fontId="17" fillId="0" borderId="0" xfId="0" applyFont="1" applyAlignment="1">
      <alignment horizontal="left" vertical="center"/>
    </xf>
    <xf numFmtId="49" fontId="10" fillId="0" borderId="0" xfId="0" applyNumberFormat="1"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center" wrapText="1"/>
    </xf>
    <xf numFmtId="0" fontId="8" fillId="0" borderId="0" xfId="0" applyFont="1" applyAlignment="1">
      <alignment vertical="center" wrapText="1"/>
    </xf>
    <xf numFmtId="0" fontId="0" fillId="0" borderId="6" xfId="0" applyBorder="1" applyAlignment="1">
      <alignment horizontal="left" vertical="top"/>
    </xf>
    <xf numFmtId="170" fontId="0" fillId="0" borderId="6" xfId="1" applyNumberFormat="1" applyFont="1" applyBorder="1" applyAlignment="1">
      <alignment horizontal="left" vertical="top"/>
    </xf>
    <xf numFmtId="172" fontId="5" fillId="0" borderId="0" xfId="0" applyNumberFormat="1" applyFont="1" applyAlignment="1">
      <alignment horizontal="left" vertical="center"/>
    </xf>
    <xf numFmtId="173" fontId="8" fillId="5" borderId="2" xfId="1" applyNumberFormat="1" applyFont="1" applyFill="1" applyBorder="1" applyAlignment="1">
      <alignment horizontal="right" vertical="center"/>
    </xf>
    <xf numFmtId="173" fontId="8" fillId="5" borderId="2" xfId="0" applyNumberFormat="1" applyFont="1" applyFill="1" applyBorder="1" applyAlignment="1">
      <alignment horizontal="right" vertical="center"/>
    </xf>
    <xf numFmtId="173" fontId="8" fillId="0" borderId="2" xfId="1" applyNumberFormat="1" applyFont="1" applyBorder="1" applyAlignment="1">
      <alignment horizontal="right" vertical="center"/>
    </xf>
    <xf numFmtId="173" fontId="8" fillId="0" borderId="2" xfId="0" applyNumberFormat="1" applyFont="1" applyBorder="1" applyAlignment="1">
      <alignment horizontal="right" vertical="center"/>
    </xf>
    <xf numFmtId="0" fontId="10" fillId="5" borderId="1" xfId="0" applyFont="1" applyFill="1" applyBorder="1" applyAlignment="1">
      <alignment horizontal="left" vertical="center" wrapText="1"/>
    </xf>
    <xf numFmtId="0" fontId="10" fillId="5" borderId="13" xfId="0" applyFont="1" applyFill="1" applyBorder="1" applyAlignment="1">
      <alignment horizontal="left" vertical="center" wrapText="1"/>
    </xf>
    <xf numFmtId="0" fontId="10" fillId="6" borderId="14" xfId="0" applyFont="1" applyFill="1" applyBorder="1" applyAlignment="1">
      <alignment horizontal="left" vertical="center" wrapText="1"/>
    </xf>
    <xf numFmtId="170" fontId="17" fillId="0" borderId="0" xfId="1" applyNumberFormat="1" applyFont="1" applyAlignment="1">
      <alignment horizontal="left" vertical="center"/>
    </xf>
    <xf numFmtId="170" fontId="11" fillId="0" borderId="0" xfId="1" applyNumberFormat="1" applyFont="1" applyAlignment="1">
      <alignment horizontal="center" vertical="center" wrapText="1"/>
    </xf>
    <xf numFmtId="0" fontId="25" fillId="0" borderId="0" xfId="0" applyFont="1" applyAlignment="1">
      <alignment horizontal="center" vertical="center"/>
    </xf>
    <xf numFmtId="0" fontId="5" fillId="8" borderId="0" xfId="0" applyFont="1" applyFill="1" applyAlignment="1">
      <alignment horizontal="left" vertical="center" wrapText="1"/>
    </xf>
    <xf numFmtId="0" fontId="10" fillId="8" borderId="0" xfId="0" applyFont="1" applyFill="1" applyAlignment="1">
      <alignment horizontal="justify" vertical="top" wrapText="1"/>
    </xf>
    <xf numFmtId="173" fontId="8" fillId="0" borderId="2" xfId="1" applyNumberFormat="1" applyFont="1" applyFill="1" applyBorder="1" applyAlignment="1">
      <alignment horizontal="right" vertical="center"/>
    </xf>
    <xf numFmtId="170" fontId="0" fillId="0" borderId="0" xfId="0" applyNumberFormat="1" applyAlignment="1">
      <alignment horizontal="left" vertical="top"/>
    </xf>
    <xf numFmtId="0" fontId="15" fillId="0" borderId="6" xfId="0" applyFont="1" applyBorder="1" applyAlignment="1">
      <alignment horizontal="left" vertical="center"/>
    </xf>
    <xf numFmtId="173" fontId="7" fillId="0" borderId="2" xfId="1" applyNumberFormat="1" applyFont="1" applyBorder="1" applyAlignment="1">
      <alignment horizontal="right" vertical="center"/>
    </xf>
    <xf numFmtId="0" fontId="25" fillId="0" borderId="6" xfId="0" applyFont="1" applyBorder="1" applyAlignment="1">
      <alignment horizontal="left" vertical="center"/>
    </xf>
    <xf numFmtId="0" fontId="14" fillId="5" borderId="0" xfId="0" applyFont="1" applyFill="1" applyAlignment="1">
      <alignment horizontal="left" vertical="center" wrapText="1"/>
    </xf>
    <xf numFmtId="0" fontId="14" fillId="5" borderId="0" xfId="0" applyFont="1" applyFill="1" applyAlignment="1">
      <alignment vertical="center" wrapText="1"/>
    </xf>
    <xf numFmtId="0" fontId="14" fillId="5" borderId="6" xfId="0" applyFont="1" applyFill="1" applyBorder="1" applyAlignment="1">
      <alignment vertical="center" wrapText="1"/>
    </xf>
    <xf numFmtId="0" fontId="14" fillId="5" borderId="0" xfId="0" applyFont="1" applyFill="1" applyAlignment="1">
      <alignment horizontal="center" vertical="center" wrapText="1"/>
    </xf>
    <xf numFmtId="0" fontId="15" fillId="5" borderId="0" xfId="0" applyFont="1" applyFill="1" applyAlignment="1">
      <alignment vertical="center" wrapText="1"/>
    </xf>
    <xf numFmtId="0" fontId="10" fillId="9" borderId="2" xfId="0" applyFont="1" applyFill="1" applyBorder="1" applyAlignment="1">
      <alignment horizontal="left" vertical="center" wrapText="1"/>
    </xf>
    <xf numFmtId="0" fontId="10" fillId="9" borderId="13" xfId="0" applyFont="1" applyFill="1" applyBorder="1" applyAlignment="1">
      <alignment horizontal="left" vertical="center" wrapText="1"/>
    </xf>
    <xf numFmtId="0" fontId="10" fillId="9" borderId="1" xfId="0" applyFont="1" applyFill="1" applyBorder="1" applyAlignment="1">
      <alignment horizontal="left" vertical="center" wrapText="1"/>
    </xf>
    <xf numFmtId="0" fontId="10" fillId="10" borderId="14" xfId="0" applyFont="1" applyFill="1" applyBorder="1" applyAlignment="1">
      <alignment horizontal="left" vertical="center" wrapText="1"/>
    </xf>
    <xf numFmtId="0" fontId="8" fillId="9" borderId="2" xfId="0" applyFont="1" applyFill="1" applyBorder="1" applyAlignment="1">
      <alignment horizontal="left" vertical="center" wrapText="1"/>
    </xf>
    <xf numFmtId="164" fontId="5" fillId="0" borderId="0" xfId="1" applyFont="1" applyAlignment="1">
      <alignment horizontal="left" vertical="center" wrapText="1"/>
    </xf>
    <xf numFmtId="0" fontId="5" fillId="9" borderId="0" xfId="0" applyFont="1" applyFill="1" applyAlignment="1">
      <alignment horizontal="left" vertical="center" wrapText="1"/>
    </xf>
    <xf numFmtId="164" fontId="5" fillId="9" borderId="0" xfId="0" applyNumberFormat="1" applyFont="1" applyFill="1" applyAlignment="1">
      <alignment horizontal="left" vertical="center" wrapText="1"/>
    </xf>
    <xf numFmtId="164" fontId="0" fillId="0" borderId="0" xfId="0" applyNumberFormat="1" applyAlignment="1">
      <alignment horizontal="left" vertical="top"/>
    </xf>
    <xf numFmtId="0" fontId="0" fillId="0" borderId="0" xfId="0" applyAlignment="1">
      <alignment horizontal="center" vertical="top"/>
    </xf>
    <xf numFmtId="0" fontId="0" fillId="4" borderId="0" xfId="0" applyFill="1" applyAlignment="1">
      <alignment horizontal="center" vertical="top"/>
    </xf>
    <xf numFmtId="0" fontId="0" fillId="4" borderId="0" xfId="0" applyFill="1" applyAlignment="1">
      <alignment horizontal="left" vertical="top"/>
    </xf>
    <xf numFmtId="164" fontId="0" fillId="4" borderId="0" xfId="0" applyNumberFormat="1" applyFill="1" applyAlignment="1">
      <alignment horizontal="left" vertical="top"/>
    </xf>
    <xf numFmtId="173" fontId="10" fillId="5" borderId="3" xfId="0" applyNumberFormat="1" applyFont="1" applyFill="1" applyBorder="1" applyAlignment="1">
      <alignment horizontal="right" vertical="center"/>
    </xf>
    <xf numFmtId="0" fontId="10" fillId="6" borderId="0" xfId="0" applyFont="1" applyFill="1" applyAlignment="1">
      <alignment horizontal="left" vertical="center" wrapText="1"/>
    </xf>
    <xf numFmtId="171" fontId="11" fillId="4" borderId="2" xfId="0" applyNumberFormat="1" applyFont="1" applyFill="1" applyBorder="1" applyAlignment="1">
      <alignment horizontal="right" vertical="center" wrapText="1"/>
    </xf>
    <xf numFmtId="0" fontId="10" fillId="6" borderId="4" xfId="0" applyFont="1" applyFill="1" applyBorder="1" applyAlignment="1">
      <alignment horizontal="left" vertical="center" wrapText="1"/>
    </xf>
    <xf numFmtId="173" fontId="10" fillId="0" borderId="3" xfId="0" applyNumberFormat="1" applyFont="1" applyBorder="1" applyAlignment="1">
      <alignment horizontal="right" vertical="center"/>
    </xf>
    <xf numFmtId="0" fontId="8" fillId="5" borderId="13"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1" fillId="4" borderId="21" xfId="0" applyFont="1" applyFill="1" applyBorder="1" applyAlignment="1">
      <alignment horizontal="center" vertical="center" wrapText="1"/>
    </xf>
    <xf numFmtId="171" fontId="11" fillId="4" borderId="3" xfId="0" applyNumberFormat="1" applyFont="1" applyFill="1" applyBorder="1" applyAlignment="1">
      <alignment horizontal="right" vertical="center" wrapText="1"/>
    </xf>
    <xf numFmtId="0" fontId="11" fillId="4" borderId="0" xfId="0" applyFont="1" applyFill="1" applyAlignment="1">
      <alignment horizontal="center" vertical="center" wrapText="1"/>
    </xf>
    <xf numFmtId="0" fontId="10" fillId="5" borderId="0" xfId="0" applyFont="1" applyFill="1" applyAlignment="1">
      <alignment horizontal="justify" vertical="top" wrapText="1"/>
    </xf>
    <xf numFmtId="0" fontId="10" fillId="6" borderId="0" xfId="0" applyFont="1" applyFill="1" applyAlignment="1">
      <alignment horizontal="left" vertical="top" wrapText="1"/>
    </xf>
    <xf numFmtId="0" fontId="11" fillId="4" borderId="0" xfId="0" applyFont="1" applyFill="1" applyAlignment="1">
      <alignment horizontal="justify" vertical="top" wrapText="1"/>
    </xf>
    <xf numFmtId="0" fontId="10" fillId="6" borderId="2"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9" fillId="5" borderId="2" xfId="0" applyFont="1" applyFill="1" applyBorder="1" applyAlignment="1">
      <alignment horizontal="justify" vertical="top" wrapText="1"/>
    </xf>
    <xf numFmtId="0" fontId="8" fillId="7" borderId="2" xfId="0" applyFont="1" applyFill="1" applyBorder="1" applyAlignment="1">
      <alignment horizontal="center" vertical="center" wrapText="1"/>
    </xf>
    <xf numFmtId="0" fontId="10" fillId="11" borderId="11"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29" fillId="0" borderId="0" xfId="0" applyFont="1" applyAlignment="1">
      <alignment horizontal="left" vertical="center" wrapText="1"/>
    </xf>
    <xf numFmtId="0" fontId="0" fillId="7" borderId="0" xfId="0" applyFill="1" applyAlignment="1">
      <alignment horizontal="left" vertical="top"/>
    </xf>
    <xf numFmtId="0" fontId="0" fillId="0" borderId="0" xfId="0" applyAlignment="1">
      <alignment horizontal="left" vertical="top" wrapText="1"/>
    </xf>
    <xf numFmtId="0" fontId="11" fillId="7" borderId="12" xfId="0" applyFont="1" applyFill="1" applyBorder="1" applyAlignment="1">
      <alignment horizontal="center" vertical="center" wrapText="1"/>
    </xf>
    <xf numFmtId="0" fontId="5" fillId="12" borderId="0" xfId="0" applyFont="1" applyFill="1" applyAlignment="1">
      <alignment horizontal="left" vertical="center" wrapText="1"/>
    </xf>
    <xf numFmtId="0" fontId="5" fillId="12" borderId="0" xfId="0" applyFont="1" applyFill="1" applyAlignment="1">
      <alignment horizontal="center" vertical="center" wrapText="1"/>
    </xf>
    <xf numFmtId="0" fontId="11" fillId="4" borderId="10" xfId="0" applyFont="1" applyFill="1" applyBorder="1" applyAlignment="1">
      <alignment horizontal="center" vertical="center" wrapText="1"/>
    </xf>
    <xf numFmtId="0" fontId="5" fillId="0" borderId="2" xfId="0" applyFont="1" applyBorder="1" applyAlignment="1">
      <alignment horizontal="left" vertical="center" wrapText="1"/>
    </xf>
    <xf numFmtId="0" fontId="8" fillId="7" borderId="2" xfId="0" applyFont="1" applyFill="1" applyBorder="1" applyAlignment="1">
      <alignment horizontal="left" vertical="center" wrapText="1"/>
    </xf>
    <xf numFmtId="0" fontId="31" fillId="0" borderId="0" xfId="7" applyFont="1" applyAlignment="1">
      <alignment horizontal="left" vertical="top"/>
    </xf>
    <xf numFmtId="0" fontId="5" fillId="7" borderId="2" xfId="0" applyFont="1" applyFill="1" applyBorder="1" applyAlignment="1">
      <alignment horizontal="left" vertical="center" wrapText="1"/>
    </xf>
    <xf numFmtId="173" fontId="8" fillId="13" borderId="2" xfId="1" applyNumberFormat="1" applyFont="1" applyFill="1" applyBorder="1" applyAlignment="1">
      <alignment horizontal="right" vertical="center"/>
    </xf>
    <xf numFmtId="173" fontId="8" fillId="13" borderId="2" xfId="0" applyNumberFormat="1" applyFont="1" applyFill="1" applyBorder="1" applyAlignment="1">
      <alignment horizontal="right" vertical="center"/>
    </xf>
    <xf numFmtId="0" fontId="10" fillId="7" borderId="2" xfId="0" applyFont="1" applyFill="1" applyBorder="1" applyAlignment="1">
      <alignment horizontal="left" vertical="top" wrapText="1"/>
    </xf>
    <xf numFmtId="0" fontId="10" fillId="12" borderId="2" xfId="0" applyFont="1" applyFill="1" applyBorder="1" applyAlignment="1">
      <alignment horizontal="center" vertical="center" wrapText="1"/>
    </xf>
    <xf numFmtId="0" fontId="8" fillId="12" borderId="2" xfId="0" applyFont="1" applyFill="1" applyBorder="1" applyAlignment="1">
      <alignment horizontal="center" vertical="center" wrapText="1"/>
    </xf>
    <xf numFmtId="167" fontId="5" fillId="12" borderId="0" xfId="0" applyNumberFormat="1" applyFont="1" applyFill="1" applyAlignment="1">
      <alignment horizontal="left" vertical="center" wrapText="1"/>
    </xf>
    <xf numFmtId="0" fontId="8" fillId="12" borderId="2" xfId="0" applyFont="1" applyFill="1" applyBorder="1" applyAlignment="1">
      <alignment horizontal="left" vertical="center" wrapText="1"/>
    </xf>
    <xf numFmtId="0" fontId="8" fillId="8" borderId="2" xfId="0" applyFont="1" applyFill="1" applyBorder="1" applyAlignment="1">
      <alignment horizontal="left" vertical="center" wrapText="1"/>
    </xf>
    <xf numFmtId="173" fontId="8" fillId="7" borderId="2" xfId="1" applyNumberFormat="1" applyFont="1" applyFill="1" applyBorder="1" applyAlignment="1">
      <alignment horizontal="right" vertical="center"/>
    </xf>
    <xf numFmtId="0" fontId="8" fillId="14" borderId="2" xfId="0" applyFont="1" applyFill="1" applyBorder="1" applyAlignment="1">
      <alignment horizontal="left" vertical="center" wrapText="1"/>
    </xf>
    <xf numFmtId="0" fontId="10" fillId="12" borderId="0" xfId="0" applyFont="1" applyFill="1" applyAlignment="1">
      <alignment horizontal="justify" vertical="top" wrapText="1"/>
    </xf>
    <xf numFmtId="0" fontId="10" fillId="7" borderId="0" xfId="0" applyFont="1" applyFill="1" applyAlignment="1">
      <alignment horizontal="justify" vertical="top" wrapText="1"/>
    </xf>
    <xf numFmtId="0" fontId="10" fillId="7" borderId="2" xfId="0" applyFont="1" applyFill="1" applyBorder="1" applyAlignment="1">
      <alignment horizontal="justify" vertical="top" wrapText="1"/>
    </xf>
    <xf numFmtId="0" fontId="36" fillId="0" borderId="2" xfId="0" applyFont="1" applyBorder="1" applyAlignment="1">
      <alignment horizontal="left" vertical="top" wrapText="1"/>
    </xf>
    <xf numFmtId="0" fontId="36" fillId="7" borderId="2" xfId="0" applyFont="1" applyFill="1" applyBorder="1" applyAlignment="1">
      <alignment horizontal="left" vertical="top" wrapText="1"/>
    </xf>
    <xf numFmtId="0" fontId="37" fillId="7" borderId="2" xfId="0" applyFont="1" applyFill="1" applyBorder="1" applyAlignment="1">
      <alignment horizontal="left" vertical="top" wrapText="1"/>
    </xf>
    <xf numFmtId="0" fontId="36" fillId="11" borderId="2" xfId="0" applyFont="1" applyFill="1" applyBorder="1" applyAlignment="1">
      <alignment horizontal="left" vertical="top" wrapText="1"/>
    </xf>
    <xf numFmtId="0" fontId="14" fillId="4"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10" fillId="6" borderId="2" xfId="0" applyFont="1" applyFill="1" applyBorder="1" applyAlignment="1">
      <alignment horizontal="left" vertical="center" wrapText="1"/>
    </xf>
    <xf numFmtId="0" fontId="10" fillId="5" borderId="2" xfId="0" applyFont="1" applyFill="1" applyBorder="1" applyAlignment="1">
      <alignment horizontal="center" vertical="top" wrapText="1"/>
    </xf>
    <xf numFmtId="0" fontId="8" fillId="0" borderId="2" xfId="0" applyFont="1" applyBorder="1" applyAlignment="1">
      <alignment horizontal="center" vertical="top" wrapText="1"/>
    </xf>
    <xf numFmtId="0" fontId="7" fillId="0" borderId="2" xfId="0" applyFont="1" applyBorder="1" applyAlignment="1">
      <alignment horizontal="right" vertical="center" wrapText="1" indent="1"/>
    </xf>
    <xf numFmtId="0" fontId="8" fillId="5" borderId="2" xfId="0" applyFont="1" applyFill="1" applyBorder="1" applyAlignment="1">
      <alignment horizontal="left" vertical="top" wrapText="1"/>
    </xf>
    <xf numFmtId="49" fontId="8" fillId="5" borderId="2" xfId="0" applyNumberFormat="1" applyFont="1" applyFill="1" applyBorder="1" applyAlignment="1">
      <alignment horizontal="center" vertical="center" wrapText="1"/>
    </xf>
    <xf numFmtId="0" fontId="8" fillId="0" borderId="2" xfId="0" applyFont="1" applyBorder="1" applyAlignment="1">
      <alignment horizontal="left" vertical="top" wrapText="1"/>
    </xf>
    <xf numFmtId="0" fontId="8" fillId="5" borderId="2" xfId="0" applyFont="1" applyFill="1" applyBorder="1" applyAlignment="1">
      <alignment horizontal="center" vertical="top" wrapText="1"/>
    </xf>
    <xf numFmtId="0" fontId="8" fillId="5" borderId="2" xfId="0" applyFont="1" applyFill="1" applyBorder="1" applyAlignment="1">
      <alignment horizontal="left" wrapText="1"/>
    </xf>
    <xf numFmtId="0" fontId="8" fillId="7" borderId="2" xfId="0" applyFont="1" applyFill="1" applyBorder="1" applyAlignment="1">
      <alignment horizontal="left" vertical="top" wrapText="1"/>
    </xf>
    <xf numFmtId="0" fontId="8" fillId="7" borderId="2" xfId="0" applyFont="1" applyFill="1" applyBorder="1" applyAlignment="1">
      <alignment horizontal="center" vertical="top" wrapText="1"/>
    </xf>
    <xf numFmtId="49" fontId="8" fillId="5" borderId="2" xfId="0" applyNumberFormat="1" applyFont="1" applyFill="1" applyBorder="1" applyAlignment="1">
      <alignment horizontal="left" vertical="center" wrapText="1"/>
    </xf>
    <xf numFmtId="49" fontId="8" fillId="5" borderId="2" xfId="0" applyNumberFormat="1" applyFont="1" applyFill="1" applyBorder="1" applyAlignment="1">
      <alignment horizontal="left" vertical="top" wrapText="1"/>
    </xf>
    <xf numFmtId="49" fontId="10" fillId="5" borderId="2" xfId="0" applyNumberFormat="1" applyFont="1" applyFill="1" applyBorder="1" applyAlignment="1">
      <alignment horizontal="left" vertical="center" wrapText="1"/>
    </xf>
    <xf numFmtId="49" fontId="10" fillId="5" borderId="2" xfId="0" applyNumberFormat="1" applyFont="1" applyFill="1" applyBorder="1" applyAlignment="1">
      <alignment horizontal="left" vertical="top" wrapText="1"/>
    </xf>
    <xf numFmtId="0" fontId="17" fillId="5" borderId="0" xfId="0" applyFont="1" applyFill="1" applyAlignment="1">
      <alignment horizontal="left" vertical="center"/>
    </xf>
    <xf numFmtId="0" fontId="17" fillId="5" borderId="0" xfId="0" applyFont="1" applyFill="1" applyAlignment="1">
      <alignment horizontal="center" vertical="center"/>
    </xf>
    <xf numFmtId="0" fontId="17" fillId="0" borderId="4" xfId="0" applyFont="1" applyBorder="1" applyAlignment="1">
      <alignment horizontal="center"/>
    </xf>
    <xf numFmtId="0" fontId="17" fillId="0" borderId="11" xfId="0" applyFont="1" applyBorder="1" applyAlignment="1">
      <alignment horizontal="center"/>
    </xf>
    <xf numFmtId="0" fontId="13" fillId="5" borderId="0" xfId="0" applyFont="1" applyFill="1" applyAlignment="1">
      <alignment horizontal="justify" vertical="center" wrapText="1"/>
    </xf>
    <xf numFmtId="173" fontId="10" fillId="5" borderId="2" xfId="0" applyNumberFormat="1" applyFont="1" applyFill="1" applyBorder="1" applyAlignment="1">
      <alignment horizontal="right" vertical="center"/>
    </xf>
    <xf numFmtId="173" fontId="10" fillId="0" borderId="2" xfId="0" applyNumberFormat="1" applyFont="1" applyBorder="1" applyAlignment="1">
      <alignment horizontal="right" vertical="center"/>
    </xf>
    <xf numFmtId="173" fontId="10" fillId="7" borderId="2" xfId="0" applyNumberFormat="1" applyFont="1" applyFill="1" applyBorder="1" applyAlignment="1">
      <alignment horizontal="right" vertical="center"/>
    </xf>
    <xf numFmtId="0" fontId="0" fillId="0" borderId="0" xfId="0" pivotButton="1" applyAlignment="1">
      <alignment horizontal="left" vertical="top"/>
    </xf>
    <xf numFmtId="173" fontId="0" fillId="0" borderId="0" xfId="0" applyNumberFormat="1" applyAlignment="1">
      <alignment horizontal="left" vertical="top"/>
    </xf>
    <xf numFmtId="0" fontId="10" fillId="15" borderId="2" xfId="0" applyFont="1" applyFill="1" applyBorder="1" applyAlignment="1">
      <alignment horizontal="left" vertical="center" wrapText="1"/>
    </xf>
    <xf numFmtId="0" fontId="10" fillId="0" borderId="11" xfId="0" applyFont="1" applyBorder="1" applyAlignment="1">
      <alignment horizontal="left" vertical="top" wrapText="1"/>
    </xf>
    <xf numFmtId="0" fontId="10" fillId="0" borderId="22" xfId="0" applyFont="1" applyBorder="1" applyAlignment="1">
      <alignment horizontal="left" vertical="top" wrapText="1"/>
    </xf>
    <xf numFmtId="0" fontId="10" fillId="6" borderId="2" xfId="0" applyFont="1" applyFill="1" applyBorder="1" applyAlignment="1">
      <alignment horizontal="left" vertical="top" wrapText="1"/>
    </xf>
    <xf numFmtId="0" fontId="10" fillId="6" borderId="23" xfId="0" applyFont="1" applyFill="1" applyBorder="1" applyAlignment="1">
      <alignment horizontal="left" vertical="top" wrapText="1"/>
    </xf>
    <xf numFmtId="0" fontId="8" fillId="0" borderId="23" xfId="0" applyFont="1" applyBorder="1" applyAlignment="1">
      <alignment horizontal="left" vertical="top" wrapText="1"/>
    </xf>
    <xf numFmtId="0" fontId="10" fillId="0" borderId="2" xfId="0" applyFont="1" applyBorder="1" applyAlignment="1">
      <alignment horizontal="left" vertical="top" wrapText="1"/>
    </xf>
    <xf numFmtId="0" fontId="40" fillId="4" borderId="2" xfId="0" applyFont="1" applyFill="1" applyBorder="1" applyAlignment="1">
      <alignment horizontal="center" vertical="center" wrapText="1"/>
    </xf>
    <xf numFmtId="0" fontId="41" fillId="7" borderId="2" xfId="0" applyFont="1" applyFill="1" applyBorder="1" applyAlignment="1">
      <alignment horizontal="left" vertical="center" wrapText="1"/>
    </xf>
    <xf numFmtId="170" fontId="17" fillId="0" borderId="2" xfId="1" applyNumberFormat="1" applyFont="1" applyFill="1" applyBorder="1" applyAlignment="1">
      <alignment horizontal="left" vertical="center"/>
    </xf>
    <xf numFmtId="170" fontId="17" fillId="0" borderId="13" xfId="1" applyNumberFormat="1" applyFont="1" applyFill="1" applyBorder="1" applyAlignment="1">
      <alignment horizontal="left" vertical="center"/>
    </xf>
    <xf numFmtId="170" fontId="17" fillId="0" borderId="11" xfId="1" applyNumberFormat="1" applyFont="1" applyFill="1" applyBorder="1" applyAlignment="1">
      <alignment horizontal="left" vertical="center"/>
    </xf>
    <xf numFmtId="170" fontId="17" fillId="0" borderId="23" xfId="1" applyNumberFormat="1" applyFont="1" applyFill="1" applyBorder="1" applyAlignment="1">
      <alignment horizontal="left" vertical="center" wrapText="1"/>
    </xf>
    <xf numFmtId="170" fontId="11" fillId="0" borderId="2" xfId="0" applyNumberFormat="1" applyFont="1" applyBorder="1" applyAlignment="1">
      <alignment horizontal="left" vertical="center"/>
    </xf>
    <xf numFmtId="0" fontId="6" fillId="4"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3" fontId="5" fillId="7" borderId="2" xfId="0" applyNumberFormat="1" applyFont="1" applyFill="1" applyBorder="1" applyAlignment="1">
      <alignment horizontal="left" vertical="center" wrapText="1"/>
    </xf>
    <xf numFmtId="0" fontId="5" fillId="0" borderId="11" xfId="0" applyFont="1" applyBorder="1" applyAlignment="1">
      <alignment horizontal="left" vertical="center" wrapText="1"/>
    </xf>
    <xf numFmtId="0" fontId="8" fillId="0" borderId="11" xfId="0" applyFont="1" applyBorder="1" applyAlignment="1">
      <alignment horizontal="left" vertical="top" wrapText="1"/>
    </xf>
    <xf numFmtId="0" fontId="8" fillId="0" borderId="22" xfId="0" applyFont="1" applyBorder="1" applyAlignment="1">
      <alignment horizontal="left" vertical="top" wrapText="1"/>
    </xf>
    <xf numFmtId="0" fontId="5" fillId="4" borderId="0" xfId="0" applyFont="1" applyFill="1" applyAlignment="1">
      <alignment horizontal="left" vertical="center" wrapText="1"/>
    </xf>
    <xf numFmtId="170" fontId="11" fillId="4" borderId="23" xfId="1" applyNumberFormat="1" applyFont="1" applyFill="1" applyBorder="1" applyAlignment="1">
      <alignment vertical="center" wrapText="1"/>
    </xf>
    <xf numFmtId="3" fontId="10" fillId="5" borderId="2" xfId="0" applyNumberFormat="1" applyFont="1" applyFill="1" applyBorder="1" applyAlignment="1">
      <alignment horizontal="justify" vertical="top" wrapText="1"/>
    </xf>
    <xf numFmtId="168" fontId="11" fillId="4" borderId="23" xfId="0" applyNumberFormat="1" applyFont="1" applyFill="1" applyBorder="1" applyAlignment="1">
      <alignment horizontal="center" vertical="center" wrapText="1"/>
    </xf>
    <xf numFmtId="170" fontId="5" fillId="0" borderId="2" xfId="1" applyNumberFormat="1" applyFont="1" applyFill="1" applyBorder="1" applyAlignment="1">
      <alignment horizontal="left" vertical="center" wrapText="1"/>
    </xf>
    <xf numFmtId="0" fontId="10" fillId="0" borderId="2" xfId="0" applyFont="1" applyBorder="1" applyAlignment="1">
      <alignment horizontal="justify" vertical="center" wrapText="1"/>
    </xf>
    <xf numFmtId="44" fontId="5" fillId="0" borderId="0" xfId="0" applyNumberFormat="1" applyFont="1" applyAlignment="1">
      <alignment horizontal="left" vertical="center" wrapText="1"/>
    </xf>
    <xf numFmtId="0" fontId="5" fillId="0" borderId="2" xfId="0" applyFont="1" applyBorder="1" applyAlignment="1">
      <alignment horizontal="left" vertical="top" wrapText="1"/>
    </xf>
    <xf numFmtId="0" fontId="41" fillId="0" borderId="2" xfId="0" applyFont="1" applyBorder="1" applyAlignment="1">
      <alignment horizontal="left" vertical="center" wrapText="1"/>
    </xf>
    <xf numFmtId="0" fontId="11" fillId="4" borderId="23" xfId="0" applyFont="1" applyFill="1" applyBorder="1" applyAlignment="1">
      <alignment horizontal="left" vertical="center" wrapText="1"/>
    </xf>
    <xf numFmtId="0" fontId="11" fillId="4" borderId="23" xfId="0" applyFont="1" applyFill="1" applyBorder="1" applyAlignment="1">
      <alignment horizontal="center" vertical="center" wrapText="1"/>
    </xf>
    <xf numFmtId="170" fontId="11" fillId="4" borderId="23" xfId="0" applyNumberFormat="1" applyFont="1" applyFill="1" applyBorder="1" applyAlignment="1">
      <alignment horizontal="justify" vertical="top" wrapText="1"/>
    </xf>
    <xf numFmtId="173" fontId="8" fillId="7" borderId="2" xfId="0" applyNumberFormat="1" applyFont="1" applyFill="1" applyBorder="1" applyAlignment="1">
      <alignment horizontal="left" vertical="center"/>
    </xf>
    <xf numFmtId="170" fontId="11" fillId="4" borderId="2" xfId="1" applyNumberFormat="1" applyFont="1" applyFill="1" applyBorder="1" applyAlignment="1">
      <alignment horizontal="center" vertical="center" wrapText="1"/>
    </xf>
    <xf numFmtId="0" fontId="17" fillId="0" borderId="2" xfId="0" applyFont="1" applyBorder="1" applyAlignment="1">
      <alignment horizontal="center"/>
    </xf>
    <xf numFmtId="0" fontId="10" fillId="5" borderId="3" xfId="0" applyFont="1" applyFill="1" applyBorder="1" applyAlignment="1">
      <alignment horizontal="left" vertical="top" wrapText="1"/>
    </xf>
    <xf numFmtId="0" fontId="10" fillId="5" borderId="11" xfId="0" applyFont="1" applyFill="1" applyBorder="1" applyAlignment="1">
      <alignment horizontal="center" vertical="top" wrapText="1"/>
    </xf>
    <xf numFmtId="173" fontId="7" fillId="0" borderId="23" xfId="1" applyNumberFormat="1" applyFont="1" applyBorder="1" applyAlignment="1">
      <alignment horizontal="right" vertical="center"/>
    </xf>
    <xf numFmtId="0" fontId="8" fillId="0" borderId="23" xfId="0" applyFont="1" applyBorder="1" applyAlignment="1">
      <alignment horizontal="center" vertical="center" wrapText="1"/>
    </xf>
    <xf numFmtId="0" fontId="5" fillId="15" borderId="2" xfId="0" applyFont="1" applyFill="1" applyBorder="1" applyAlignment="1">
      <alignment horizontal="left" vertical="center" wrapText="1"/>
    </xf>
    <xf numFmtId="0" fontId="10" fillId="16" borderId="23" xfId="0" applyFont="1" applyFill="1" applyBorder="1" applyAlignment="1">
      <alignment horizontal="center" vertical="center" wrapText="1"/>
    </xf>
    <xf numFmtId="170" fontId="5" fillId="16" borderId="23" xfId="1" applyNumberFormat="1" applyFont="1" applyFill="1" applyBorder="1" applyAlignment="1">
      <alignment horizontal="left" vertical="center" wrapText="1"/>
    </xf>
    <xf numFmtId="0" fontId="5" fillId="16" borderId="23" xfId="0" applyFont="1" applyFill="1" applyBorder="1" applyAlignment="1">
      <alignment horizontal="left" vertical="center" wrapText="1"/>
    </xf>
    <xf numFmtId="0" fontId="41" fillId="16" borderId="23" xfId="0" applyFont="1" applyFill="1" applyBorder="1" applyAlignment="1">
      <alignment horizontal="left" vertical="center" wrapText="1"/>
    </xf>
    <xf numFmtId="0" fontId="12" fillId="4" borderId="11" xfId="0" applyFont="1" applyFill="1" applyBorder="1" applyAlignment="1">
      <alignment horizontal="center" vertical="center" wrapText="1"/>
    </xf>
    <xf numFmtId="0" fontId="10" fillId="5" borderId="4" xfId="0" applyFont="1" applyFill="1" applyBorder="1" applyAlignment="1">
      <alignment horizontal="left" vertical="top" wrapText="1"/>
    </xf>
    <xf numFmtId="0" fontId="10" fillId="15" borderId="11" xfId="0" applyFont="1" applyFill="1" applyBorder="1" applyAlignment="1">
      <alignment horizontal="center" vertical="center" wrapText="1"/>
    </xf>
    <xf numFmtId="0" fontId="10" fillId="15" borderId="11" xfId="0" applyFont="1" applyFill="1" applyBorder="1" applyAlignment="1">
      <alignment horizontal="left" vertical="top" wrapText="1"/>
    </xf>
    <xf numFmtId="0" fontId="5" fillId="15" borderId="0" xfId="0" applyFont="1" applyFill="1" applyAlignment="1">
      <alignment horizontal="left" vertical="center" wrapText="1"/>
    </xf>
    <xf numFmtId="0" fontId="43" fillId="0" borderId="0" xfId="0" applyFont="1" applyAlignment="1">
      <alignment horizontal="left" vertical="top"/>
    </xf>
    <xf numFmtId="0" fontId="2" fillId="0" borderId="0" xfId="0" applyFont="1" applyAlignment="1">
      <alignment horizontal="left" vertical="top" wrapText="1"/>
    </xf>
    <xf numFmtId="0" fontId="5" fillId="18" borderId="0" xfId="0" applyFont="1" applyFill="1" applyAlignment="1">
      <alignment horizontal="left" vertical="center" wrapText="1"/>
    </xf>
    <xf numFmtId="170" fontId="43" fillId="0" borderId="0" xfId="0" applyNumberFormat="1" applyFont="1" applyAlignment="1">
      <alignment horizontal="left" vertical="top"/>
    </xf>
    <xf numFmtId="0" fontId="43" fillId="0" borderId="0" xfId="0" applyFont="1" applyAlignment="1">
      <alignment horizontal="center" vertical="top"/>
    </xf>
    <xf numFmtId="170" fontId="39" fillId="0" borderId="0" xfId="0" applyNumberFormat="1" applyFont="1" applyAlignment="1">
      <alignment horizontal="left" vertical="center"/>
    </xf>
    <xf numFmtId="9" fontId="5" fillId="0" borderId="0" xfId="8" applyFont="1" applyAlignment="1">
      <alignment horizontal="center" vertical="center"/>
    </xf>
    <xf numFmtId="170" fontId="29" fillId="0" borderId="0" xfId="0" applyNumberFormat="1" applyFont="1" applyAlignment="1">
      <alignment horizontal="left" vertical="center"/>
    </xf>
    <xf numFmtId="170" fontId="49" fillId="0" borderId="0" xfId="0" applyNumberFormat="1" applyFont="1" applyAlignment="1">
      <alignment horizontal="left" vertical="center"/>
    </xf>
    <xf numFmtId="0" fontId="5" fillId="7" borderId="0" xfId="0" applyFont="1" applyFill="1" applyAlignment="1">
      <alignment horizontal="left" vertical="center"/>
    </xf>
    <xf numFmtId="0" fontId="51" fillId="0" borderId="0" xfId="0" applyFont="1" applyAlignment="1">
      <alignment horizontal="left" vertical="top"/>
    </xf>
    <xf numFmtId="0" fontId="2" fillId="13" borderId="0" xfId="0" applyFont="1" applyFill="1" applyAlignment="1">
      <alignment horizontal="left" vertical="top"/>
    </xf>
    <xf numFmtId="0" fontId="2" fillId="7" borderId="0" xfId="0" applyFont="1" applyFill="1" applyAlignment="1">
      <alignment horizontal="left" vertical="top"/>
    </xf>
    <xf numFmtId="0" fontId="39" fillId="0" borderId="0" xfId="0" applyFont="1" applyAlignment="1">
      <alignment horizontal="left" vertical="center" indent="3"/>
    </xf>
    <xf numFmtId="0" fontId="29" fillId="0" borderId="0" xfId="0" applyFont="1" applyAlignment="1">
      <alignment horizontal="left" vertical="center" indent="3"/>
    </xf>
    <xf numFmtId="0" fontId="5" fillId="7" borderId="0" xfId="0" applyFont="1" applyFill="1" applyAlignment="1">
      <alignment horizontal="left" vertical="center" wrapText="1" indent="4"/>
    </xf>
    <xf numFmtId="0" fontId="2" fillId="12" borderId="0" xfId="0" applyFont="1" applyFill="1" applyAlignment="1">
      <alignment horizontal="left" vertical="top" indent="1"/>
    </xf>
    <xf numFmtId="0" fontId="41" fillId="12" borderId="0" xfId="0" applyFont="1" applyFill="1" applyAlignment="1">
      <alignment horizontal="left" vertical="center" wrapText="1"/>
    </xf>
    <xf numFmtId="0" fontId="50" fillId="12" borderId="0" xfId="0" applyFont="1" applyFill="1" applyAlignment="1">
      <alignment horizontal="justify" vertical="top" wrapText="1"/>
    </xf>
    <xf numFmtId="9" fontId="11" fillId="0" borderId="0" xfId="8" applyFont="1" applyAlignment="1">
      <alignment horizontal="center" vertical="center" wrapText="1"/>
    </xf>
    <xf numFmtId="9" fontId="10" fillId="0" borderId="0" xfId="8" applyFont="1" applyAlignment="1">
      <alignment horizontal="justify" vertical="top" wrapText="1"/>
    </xf>
    <xf numFmtId="170" fontId="0" fillId="13" borderId="0" xfId="1" applyNumberFormat="1" applyFont="1" applyFill="1" applyAlignment="1">
      <alignment horizontal="left" vertical="top"/>
    </xf>
    <xf numFmtId="170" fontId="0" fillId="7" borderId="0" xfId="1" applyNumberFormat="1" applyFont="1" applyFill="1" applyAlignment="1">
      <alignment horizontal="left" vertical="top"/>
    </xf>
    <xf numFmtId="0" fontId="52" fillId="0" borderId="0" xfId="0" applyFont="1" applyAlignment="1">
      <alignment horizontal="left" vertical="top"/>
    </xf>
    <xf numFmtId="0" fontId="53" fillId="0" borderId="0" xfId="0" applyFont="1" applyAlignment="1">
      <alignment horizontal="left" vertical="center" indent="1"/>
    </xf>
    <xf numFmtId="170" fontId="43" fillId="0" borderId="0" xfId="1" applyNumberFormat="1" applyFont="1" applyAlignment="1">
      <alignment horizontal="left" vertical="top"/>
    </xf>
    <xf numFmtId="0" fontId="2" fillId="7" borderId="0" xfId="0" applyFont="1" applyFill="1" applyAlignment="1">
      <alignment horizontal="left" vertical="top" indent="1"/>
    </xf>
    <xf numFmtId="0" fontId="50" fillId="7" borderId="0" xfId="0" applyFont="1" applyFill="1" applyAlignment="1">
      <alignment horizontal="justify" vertical="top" wrapText="1"/>
    </xf>
    <xf numFmtId="0" fontId="41" fillId="7" borderId="0" xfId="0" applyFont="1" applyFill="1" applyAlignment="1">
      <alignment horizontal="left" vertical="center" wrapText="1"/>
    </xf>
    <xf numFmtId="0" fontId="50" fillId="7" borderId="0" xfId="0" applyFont="1" applyFill="1" applyAlignment="1">
      <alignment horizontal="left" vertical="top" wrapText="1"/>
    </xf>
    <xf numFmtId="0" fontId="2" fillId="0" borderId="0" xfId="0" applyFont="1" applyAlignment="1">
      <alignment horizontal="left" vertical="top" indent="1"/>
    </xf>
    <xf numFmtId="0" fontId="41" fillId="0" borderId="0" xfId="0" applyFont="1" applyAlignment="1">
      <alignment horizontal="left" vertical="center" wrapText="1"/>
    </xf>
    <xf numFmtId="0" fontId="50" fillId="0" borderId="0" xfId="0" applyFont="1" applyAlignment="1">
      <alignment horizontal="left" vertical="top" wrapText="1"/>
    </xf>
    <xf numFmtId="0" fontId="10" fillId="0" borderId="11" xfId="0" applyFont="1" applyBorder="1" applyAlignment="1">
      <alignment horizontal="center" vertical="center" wrapText="1"/>
    </xf>
    <xf numFmtId="170" fontId="2" fillId="0" borderId="0" xfId="1" applyNumberFormat="1" applyFont="1" applyAlignment="1">
      <alignment horizontal="left" vertical="top"/>
    </xf>
    <xf numFmtId="0" fontId="7" fillId="3" borderId="2" xfId="0" applyFont="1" applyFill="1" applyBorder="1" applyAlignment="1">
      <alignment horizontal="center" vertical="center"/>
    </xf>
    <xf numFmtId="0" fontId="25" fillId="4" borderId="2" xfId="0" applyFont="1" applyFill="1" applyBorder="1" applyAlignment="1">
      <alignment horizontal="center" vertical="center" wrapText="1"/>
    </xf>
    <xf numFmtId="0" fontId="50" fillId="5" borderId="2" xfId="0" applyFont="1" applyFill="1" applyBorder="1" applyAlignment="1">
      <alignment horizontal="left" vertical="center" wrapText="1"/>
    </xf>
    <xf numFmtId="0" fontId="50" fillId="12" borderId="2" xfId="0" applyFont="1" applyFill="1" applyBorder="1" applyAlignment="1">
      <alignment horizontal="left" vertical="center" wrapText="1"/>
    </xf>
    <xf numFmtId="0" fontId="50" fillId="5" borderId="2" xfId="0" applyFont="1" applyFill="1" applyBorder="1" applyAlignment="1">
      <alignment horizontal="center" vertical="center" wrapText="1"/>
    </xf>
    <xf numFmtId="0" fontId="50" fillId="0" borderId="2" xfId="0" applyFont="1" applyBorder="1" applyAlignment="1">
      <alignment horizontal="justify" vertical="top" wrapText="1"/>
    </xf>
    <xf numFmtId="0" fontId="2" fillId="0" borderId="2" xfId="0" applyFont="1" applyBorder="1" applyAlignment="1">
      <alignment horizontal="left" vertical="top"/>
    </xf>
    <xf numFmtId="0" fontId="0" fillId="13" borderId="0" xfId="0" applyFill="1" applyAlignment="1">
      <alignment horizontal="left" vertical="top"/>
    </xf>
    <xf numFmtId="0" fontId="25" fillId="4" borderId="12" xfId="0" applyFont="1" applyFill="1" applyBorder="1" applyAlignment="1">
      <alignment horizontal="center" vertical="center" wrapText="1"/>
    </xf>
    <xf numFmtId="0" fontId="25" fillId="4" borderId="12" xfId="0" applyFont="1" applyFill="1" applyBorder="1" applyAlignment="1">
      <alignment vertical="center" wrapText="1"/>
    </xf>
    <xf numFmtId="0" fontId="54" fillId="5" borderId="2" xfId="0" applyFont="1" applyFill="1" applyBorder="1" applyAlignment="1">
      <alignment horizontal="left" vertical="center" wrapText="1"/>
    </xf>
    <xf numFmtId="0" fontId="54" fillId="5" borderId="2" xfId="0" applyFont="1" applyFill="1" applyBorder="1" applyAlignment="1">
      <alignment horizontal="center" vertical="center" wrapText="1"/>
    </xf>
    <xf numFmtId="0" fontId="54" fillId="5" borderId="2" xfId="0" applyFont="1" applyFill="1" applyBorder="1" applyAlignment="1">
      <alignment horizontal="justify" vertical="top" wrapText="1"/>
    </xf>
    <xf numFmtId="0" fontId="50" fillId="5" borderId="2" xfId="0" applyFont="1" applyFill="1" applyBorder="1" applyAlignment="1">
      <alignment horizontal="justify" vertical="top" wrapText="1"/>
    </xf>
    <xf numFmtId="0" fontId="50" fillId="6" borderId="2" xfId="0" applyFont="1" applyFill="1" applyBorder="1" applyAlignment="1">
      <alignment horizontal="left" vertical="center" wrapText="1"/>
    </xf>
    <xf numFmtId="0" fontId="50" fillId="6" borderId="2" xfId="0" applyFont="1" applyFill="1" applyBorder="1" applyAlignment="1">
      <alignment horizontal="center" vertical="center" wrapText="1"/>
    </xf>
    <xf numFmtId="0" fontId="50" fillId="6" borderId="2" xfId="0" applyFont="1" applyFill="1" applyBorder="1" applyAlignment="1">
      <alignment horizontal="left" vertical="top" wrapText="1"/>
    </xf>
    <xf numFmtId="0" fontId="50" fillId="12" borderId="2" xfId="0" applyFont="1" applyFill="1" applyBorder="1" applyAlignment="1">
      <alignment horizontal="center" vertical="center" wrapText="1"/>
    </xf>
    <xf numFmtId="0" fontId="54" fillId="12" borderId="2" xfId="0" applyFont="1" applyFill="1" applyBorder="1" applyAlignment="1">
      <alignment horizontal="center" vertical="center" wrapText="1"/>
    </xf>
    <xf numFmtId="0" fontId="25" fillId="4" borderId="2" xfId="0" applyFont="1" applyFill="1" applyBorder="1" applyAlignment="1">
      <alignment vertical="center" wrapText="1"/>
    </xf>
    <xf numFmtId="0" fontId="50" fillId="0" borderId="2" xfId="0" applyFont="1" applyBorder="1" applyAlignment="1">
      <alignment horizontal="left" vertical="center" wrapText="1"/>
    </xf>
    <xf numFmtId="0" fontId="50" fillId="0" borderId="2" xfId="0" applyFont="1" applyBorder="1" applyAlignment="1">
      <alignment horizontal="center" vertical="center" wrapText="1"/>
    </xf>
    <xf numFmtId="0" fontId="50" fillId="5" borderId="2" xfId="0" applyFont="1" applyFill="1" applyBorder="1" applyAlignment="1">
      <alignment horizontal="left" vertical="top" wrapText="1"/>
    </xf>
    <xf numFmtId="170" fontId="0" fillId="0" borderId="0" xfId="1" applyNumberFormat="1" applyFont="1" applyFill="1" applyAlignment="1">
      <alignment horizontal="left" vertical="top"/>
    </xf>
    <xf numFmtId="0" fontId="55" fillId="4" borderId="2" xfId="0" applyFont="1" applyFill="1" applyBorder="1" applyAlignment="1">
      <alignment horizontal="center" vertical="center" wrapText="1"/>
    </xf>
    <xf numFmtId="0" fontId="55" fillId="4" borderId="3" xfId="0" applyFont="1" applyFill="1" applyBorder="1" applyAlignment="1">
      <alignment horizontal="center" vertical="center" wrapText="1"/>
    </xf>
    <xf numFmtId="173" fontId="54" fillId="5" borderId="2" xfId="1" applyNumberFormat="1" applyFont="1" applyFill="1" applyBorder="1" applyAlignment="1">
      <alignment horizontal="right" vertical="center"/>
    </xf>
    <xf numFmtId="173" fontId="54" fillId="0" borderId="2" xfId="1" applyNumberFormat="1" applyFont="1" applyBorder="1" applyAlignment="1">
      <alignment horizontal="right" vertical="center"/>
    </xf>
    <xf numFmtId="0" fontId="54" fillId="0" borderId="2" xfId="0" applyFont="1" applyBorder="1" applyAlignment="1">
      <alignment horizontal="left" vertical="center" wrapText="1"/>
    </xf>
    <xf numFmtId="173" fontId="54" fillId="12" borderId="2" xfId="1" applyNumberFormat="1" applyFont="1" applyFill="1" applyBorder="1" applyAlignment="1">
      <alignment horizontal="right" vertical="center"/>
    </xf>
    <xf numFmtId="0" fontId="50" fillId="0" borderId="11" xfId="0" applyFont="1" applyBorder="1" applyAlignment="1">
      <alignment horizontal="center" vertical="center" wrapText="1"/>
    </xf>
    <xf numFmtId="0" fontId="50" fillId="0" borderId="11" xfId="0" applyFont="1" applyBorder="1" applyAlignment="1">
      <alignment horizontal="left" vertical="top" wrapText="1"/>
    </xf>
    <xf numFmtId="173" fontId="54" fillId="0" borderId="0" xfId="0" applyNumberFormat="1" applyFont="1" applyAlignment="1">
      <alignment horizontal="left" vertical="top" wrapText="1"/>
    </xf>
    <xf numFmtId="0" fontId="54" fillId="0" borderId="11" xfId="0" applyFont="1" applyBorder="1" applyAlignment="1">
      <alignment horizontal="left" vertical="center" wrapText="1"/>
    </xf>
    <xf numFmtId="173" fontId="54" fillId="0" borderId="2" xfId="1" applyNumberFormat="1" applyFont="1" applyFill="1" applyBorder="1" applyAlignment="1">
      <alignment horizontal="right" vertical="center"/>
    </xf>
    <xf numFmtId="173" fontId="54" fillId="0" borderId="2" xfId="0" applyNumberFormat="1" applyFont="1" applyBorder="1" applyAlignment="1">
      <alignment horizontal="right" vertical="center"/>
    </xf>
    <xf numFmtId="0" fontId="54" fillId="0" borderId="2" xfId="0" applyFont="1" applyBorder="1" applyAlignment="1">
      <alignment horizontal="center" vertical="top" wrapText="1"/>
    </xf>
    <xf numFmtId="0" fontId="25" fillId="4" borderId="8" xfId="0" applyFont="1" applyFill="1" applyBorder="1" applyAlignment="1">
      <alignment horizontal="center" vertical="center" wrapText="1"/>
    </xf>
    <xf numFmtId="0" fontId="54" fillId="0" borderId="2" xfId="0" applyFont="1" applyBorder="1" applyAlignment="1">
      <alignment horizontal="left" vertical="center"/>
    </xf>
    <xf numFmtId="0" fontId="25" fillId="4" borderId="7" xfId="0" applyFont="1" applyFill="1" applyBorder="1" applyAlignment="1">
      <alignment horizontal="center" vertical="center" wrapText="1"/>
    </xf>
    <xf numFmtId="0" fontId="50" fillId="12" borderId="2" xfId="0" applyFont="1" applyFill="1" applyBorder="1" applyAlignment="1">
      <alignment horizontal="justify" vertical="center" wrapText="1"/>
    </xf>
    <xf numFmtId="0" fontId="54" fillId="0" borderId="2" xfId="0" applyFont="1" applyBorder="1" applyAlignment="1">
      <alignment horizontal="center" vertical="top"/>
    </xf>
    <xf numFmtId="0" fontId="54" fillId="0" borderId="0" xfId="0" applyFont="1" applyAlignment="1">
      <alignment horizontal="left" vertical="top"/>
    </xf>
    <xf numFmtId="0" fontId="25" fillId="0" borderId="0" xfId="0" applyFont="1" applyAlignment="1">
      <alignment horizontal="left" vertical="top"/>
    </xf>
    <xf numFmtId="0" fontId="25" fillId="9" borderId="0" xfId="0" applyFont="1" applyFill="1" applyAlignment="1">
      <alignment horizontal="center" vertical="center"/>
    </xf>
    <xf numFmtId="0" fontId="25" fillId="0" borderId="0" xfId="0" applyFont="1" applyAlignment="1">
      <alignment horizontal="center" vertical="top"/>
    </xf>
    <xf numFmtId="0" fontId="25" fillId="9" borderId="0" xfId="0" applyFont="1" applyFill="1" applyAlignment="1">
      <alignment horizontal="center" vertical="center" wrapText="1"/>
    </xf>
    <xf numFmtId="0" fontId="54" fillId="0" borderId="0" xfId="0" applyFont="1" applyAlignment="1">
      <alignment horizontal="center" vertical="top"/>
    </xf>
    <xf numFmtId="170" fontId="54" fillId="0" borderId="0" xfId="1" applyNumberFormat="1" applyFont="1" applyAlignment="1">
      <alignment horizontal="left" vertical="top"/>
    </xf>
    <xf numFmtId="170" fontId="25" fillId="0" borderId="0" xfId="1" applyNumberFormat="1" applyFont="1" applyAlignment="1">
      <alignment horizontal="left" vertical="top"/>
    </xf>
    <xf numFmtId="0" fontId="54" fillId="0" borderId="0" xfId="0" applyFont="1" applyAlignment="1">
      <alignment horizontal="center" vertical="center"/>
    </xf>
    <xf numFmtId="170" fontId="25" fillId="0" borderId="0" xfId="1" applyNumberFormat="1" applyFont="1" applyFill="1" applyAlignment="1">
      <alignment horizontal="center" vertical="center"/>
    </xf>
    <xf numFmtId="9" fontId="54" fillId="0" borderId="0" xfId="8" applyFont="1" applyAlignment="1">
      <alignment horizontal="center" vertical="center"/>
    </xf>
    <xf numFmtId="0" fontId="2" fillId="13" borderId="0" xfId="0" applyFont="1" applyFill="1" applyAlignment="1">
      <alignment horizontal="left" vertical="top" indent="1"/>
    </xf>
    <xf numFmtId="0" fontId="43" fillId="13" borderId="0" xfId="0" applyFont="1" applyFill="1" applyAlignment="1">
      <alignment horizontal="left" vertical="top" indent="1"/>
    </xf>
    <xf numFmtId="0" fontId="54" fillId="13" borderId="2" xfId="0" applyFont="1" applyFill="1" applyBorder="1" applyAlignment="1">
      <alignment horizontal="center" vertical="top" wrapText="1"/>
    </xf>
    <xf numFmtId="0" fontId="8" fillId="0" borderId="0" xfId="0" applyFont="1" applyAlignment="1">
      <alignment horizontal="right" vertical="top"/>
    </xf>
    <xf numFmtId="0" fontId="8" fillId="0" borderId="0" xfId="0" applyFont="1" applyAlignment="1">
      <alignment horizontal="left" vertical="top"/>
    </xf>
    <xf numFmtId="9" fontId="8" fillId="0" borderId="0" xfId="8" applyFont="1" applyAlignment="1">
      <alignment horizontal="left" vertical="top"/>
    </xf>
    <xf numFmtId="0" fontId="25" fillId="0" borderId="0" xfId="0" applyFont="1" applyAlignment="1">
      <alignment horizontal="right" vertical="top"/>
    </xf>
    <xf numFmtId="9" fontId="25" fillId="0" borderId="0" xfId="8" applyFont="1" applyAlignment="1">
      <alignment horizontal="left" vertical="top"/>
    </xf>
    <xf numFmtId="173" fontId="2" fillId="0" borderId="0" xfId="0" applyNumberFormat="1" applyFont="1" applyAlignment="1">
      <alignment horizontal="left" vertical="top"/>
    </xf>
    <xf numFmtId="0" fontId="14" fillId="2"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2" xfId="0" applyFont="1" applyFill="1" applyBorder="1" applyAlignment="1">
      <alignment horizontal="center" vertical="center" wrapText="1"/>
    </xf>
    <xf numFmtId="0" fontId="17" fillId="13" borderId="2" xfId="0" applyFont="1" applyFill="1" applyBorder="1" applyAlignment="1">
      <alignment horizontal="left" vertical="center" wrapText="1"/>
    </xf>
    <xf numFmtId="0" fontId="17" fillId="13" borderId="2" xfId="0" applyFont="1" applyFill="1" applyBorder="1" applyAlignment="1">
      <alignment horizontal="center" vertical="center"/>
    </xf>
    <xf numFmtId="169" fontId="17" fillId="13" borderId="2" xfId="0" applyNumberFormat="1" applyFont="1" applyFill="1" applyBorder="1" applyAlignment="1">
      <alignment horizontal="right" vertical="center"/>
    </xf>
    <xf numFmtId="169" fontId="17" fillId="13" borderId="2" xfId="1" applyNumberFormat="1" applyFont="1" applyFill="1" applyBorder="1" applyAlignment="1">
      <alignment horizontal="center" vertical="center"/>
    </xf>
    <xf numFmtId="169" fontId="17" fillId="13" borderId="2" xfId="1" applyNumberFormat="1" applyFont="1" applyFill="1" applyBorder="1" applyAlignment="1">
      <alignment horizontal="left" vertical="center"/>
    </xf>
    <xf numFmtId="0" fontId="17" fillId="13" borderId="2" xfId="0" applyFont="1" applyFill="1" applyBorder="1" applyAlignment="1">
      <alignment horizontal="left" vertical="center"/>
    </xf>
    <xf numFmtId="0" fontId="5" fillId="0" borderId="6" xfId="0" applyFont="1" applyBorder="1" applyAlignment="1">
      <alignment horizontal="center" vertical="center" wrapText="1"/>
    </xf>
    <xf numFmtId="0" fontId="26" fillId="2" borderId="2" xfId="0" applyFont="1" applyFill="1" applyBorder="1" applyAlignment="1">
      <alignment horizontal="center" vertical="center" wrapText="1"/>
    </xf>
    <xf numFmtId="0" fontId="8" fillId="0" borderId="5" xfId="0" applyFont="1" applyBorder="1" applyAlignment="1">
      <alignment horizontal="center" vertical="center" wrapText="1"/>
    </xf>
    <xf numFmtId="0" fontId="14" fillId="2" borderId="2" xfId="0" applyFont="1" applyFill="1" applyBorder="1" applyAlignment="1">
      <alignment horizontal="center" vertical="center" wrapText="1"/>
    </xf>
    <xf numFmtId="0" fontId="15" fillId="0" borderId="1" xfId="0" applyFont="1" applyBorder="1" applyAlignment="1">
      <alignment horizontal="justify"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0" borderId="0" xfId="0" applyFont="1" applyAlignment="1">
      <alignment horizontal="justify" vertical="center" wrapText="1"/>
    </xf>
    <xf numFmtId="0" fontId="14" fillId="3" borderId="2" xfId="0" applyFont="1" applyFill="1" applyBorder="1" applyAlignment="1">
      <alignment horizontal="center" vertical="center"/>
    </xf>
    <xf numFmtId="0" fontId="14" fillId="3" borderId="2"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15" fillId="0" borderId="4" xfId="0" applyFont="1" applyBorder="1" applyAlignment="1">
      <alignment horizontal="left" vertical="center" wrapText="1"/>
    </xf>
    <xf numFmtId="0" fontId="15" fillId="0" borderId="4" xfId="0" applyFont="1" applyBorder="1" applyAlignment="1">
      <alignment horizontal="center" vertical="center" wrapText="1"/>
    </xf>
    <xf numFmtId="0" fontId="11" fillId="0" borderId="2" xfId="0" applyFont="1" applyBorder="1" applyAlignment="1">
      <alignment horizontal="left" vertical="center"/>
    </xf>
    <xf numFmtId="0" fontId="11" fillId="0" borderId="2" xfId="0" applyFont="1" applyBorder="1" applyAlignment="1">
      <alignment horizontal="center" vertical="center"/>
    </xf>
    <xf numFmtId="169" fontId="11" fillId="0" borderId="2" xfId="0" applyNumberFormat="1" applyFont="1" applyBorder="1" applyAlignment="1">
      <alignment horizontal="right" vertical="center"/>
    </xf>
    <xf numFmtId="169" fontId="11" fillId="0" borderId="2" xfId="0" applyNumberFormat="1" applyFont="1" applyBorder="1" applyAlignment="1">
      <alignment horizontal="center" vertical="center"/>
    </xf>
    <xf numFmtId="169" fontId="11" fillId="0" borderId="2" xfId="0" applyNumberFormat="1" applyFont="1" applyBorder="1" applyAlignment="1">
      <alignment horizontal="left" vertical="center"/>
    </xf>
    <xf numFmtId="0" fontId="10" fillId="5" borderId="2" xfId="0" applyFont="1" applyFill="1" applyBorder="1" applyAlignment="1">
      <alignment horizontal="left" vertical="center" wrapText="1"/>
    </xf>
    <xf numFmtId="173" fontId="10" fillId="5" borderId="3" xfId="0" applyNumberFormat="1" applyFont="1" applyFill="1" applyBorder="1" applyAlignment="1">
      <alignment horizontal="right" vertical="center"/>
    </xf>
    <xf numFmtId="173" fontId="10" fillId="5" borderId="11" xfId="0" applyNumberFormat="1" applyFont="1" applyFill="1" applyBorder="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11" fillId="4" borderId="2"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0" fillId="0" borderId="2" xfId="0" applyFont="1" applyBorder="1" applyAlignment="1">
      <alignment horizontal="left" vertical="center" wrapText="1"/>
    </xf>
    <xf numFmtId="173" fontId="10" fillId="0" borderId="3" xfId="0" applyNumberFormat="1" applyFont="1" applyBorder="1" applyAlignment="1">
      <alignment horizontal="right" vertical="center"/>
    </xf>
    <xf numFmtId="173" fontId="10" fillId="0" borderId="11" xfId="0" applyNumberFormat="1" applyFont="1" applyBorder="1" applyAlignment="1">
      <alignment horizontal="right" vertical="center"/>
    </xf>
    <xf numFmtId="169" fontId="11" fillId="4" borderId="2" xfId="0" applyNumberFormat="1" applyFont="1" applyFill="1" applyBorder="1" applyAlignment="1">
      <alignment horizontal="right" vertical="center" wrapText="1"/>
    </xf>
    <xf numFmtId="0" fontId="10" fillId="12" borderId="2" xfId="0" applyFont="1" applyFill="1" applyBorder="1" applyAlignment="1">
      <alignment horizontal="left" vertical="center" wrapText="1"/>
    </xf>
    <xf numFmtId="173" fontId="10" fillId="12" borderId="3" xfId="0" applyNumberFormat="1" applyFont="1" applyFill="1" applyBorder="1" applyAlignment="1">
      <alignment horizontal="right" vertical="center"/>
    </xf>
    <xf numFmtId="173" fontId="10" fillId="12" borderId="11" xfId="0" applyNumberFormat="1" applyFont="1" applyFill="1" applyBorder="1" applyAlignment="1">
      <alignment horizontal="right" vertical="center"/>
    </xf>
    <xf numFmtId="0" fontId="25" fillId="0" borderId="5" xfId="0" applyFont="1" applyBorder="1" applyAlignment="1">
      <alignment horizontal="left" vertical="center" wrapText="1"/>
    </xf>
    <xf numFmtId="169" fontId="7" fillId="0" borderId="5" xfId="0" applyNumberFormat="1" applyFont="1" applyBorder="1" applyAlignment="1">
      <alignment horizontal="center" vertical="center" wrapText="1"/>
    </xf>
    <xf numFmtId="171" fontId="11" fillId="4" borderId="2" xfId="0" applyNumberFormat="1" applyFont="1" applyFill="1" applyBorder="1" applyAlignment="1">
      <alignment horizontal="right" vertical="center" wrapText="1"/>
    </xf>
    <xf numFmtId="168" fontId="11" fillId="4" borderId="2" xfId="0" applyNumberFormat="1" applyFont="1" applyFill="1" applyBorder="1" applyAlignment="1">
      <alignment horizontal="center" vertical="center" wrapText="1"/>
    </xf>
    <xf numFmtId="168" fontId="11" fillId="4" borderId="2" xfId="0" applyNumberFormat="1" applyFont="1" applyFill="1" applyBorder="1" applyAlignment="1">
      <alignment horizontal="right" vertical="center" wrapText="1"/>
    </xf>
    <xf numFmtId="0" fontId="11" fillId="4" borderId="9" xfId="0" applyFont="1" applyFill="1" applyBorder="1" applyAlignment="1">
      <alignment horizontal="center" vertical="center" wrapText="1"/>
    </xf>
    <xf numFmtId="0" fontId="8" fillId="5" borderId="2"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13" xfId="0" applyFont="1" applyFill="1" applyBorder="1" applyAlignment="1">
      <alignment horizontal="left" vertical="center" wrapText="1"/>
    </xf>
    <xf numFmtId="166" fontId="11" fillId="4" borderId="2" xfId="0" applyNumberFormat="1" applyFont="1" applyFill="1" applyBorder="1" applyAlignment="1">
      <alignment horizontal="center" vertical="center" wrapText="1"/>
    </xf>
    <xf numFmtId="166" fontId="11" fillId="4" borderId="2" xfId="0" applyNumberFormat="1" applyFont="1" applyFill="1" applyBorder="1" applyAlignment="1">
      <alignment horizontal="right" vertical="center" wrapText="1"/>
    </xf>
    <xf numFmtId="0" fontId="25" fillId="5" borderId="0" xfId="0" applyFont="1" applyFill="1" applyAlignment="1">
      <alignment horizontal="left" vertical="center" wrapText="1"/>
    </xf>
    <xf numFmtId="0" fontId="10" fillId="0" borderId="4" xfId="0" applyFont="1" applyBorder="1" applyAlignment="1">
      <alignment horizontal="left" vertical="center" wrapText="1"/>
    </xf>
    <xf numFmtId="0" fontId="10" fillId="0" borderId="11" xfId="0" applyFont="1" applyBorder="1" applyAlignment="1">
      <alignment horizontal="left" vertical="center" wrapText="1"/>
    </xf>
    <xf numFmtId="0" fontId="10" fillId="6" borderId="4" xfId="0" applyFont="1" applyFill="1" applyBorder="1" applyAlignment="1">
      <alignment horizontal="left" vertical="center" wrapText="1"/>
    </xf>
    <xf numFmtId="0" fontId="10" fillId="6" borderId="11" xfId="0" applyFont="1" applyFill="1" applyBorder="1" applyAlignment="1">
      <alignment horizontal="left" vertical="center" wrapText="1"/>
    </xf>
    <xf numFmtId="0" fontId="10" fillId="17" borderId="3" xfId="0" applyFont="1" applyFill="1" applyBorder="1" applyAlignment="1">
      <alignment horizontal="left" vertical="center" wrapText="1"/>
    </xf>
    <xf numFmtId="0" fontId="10" fillId="17" borderId="4" xfId="0" applyFont="1" applyFill="1" applyBorder="1" applyAlignment="1">
      <alignment horizontal="left" vertical="center" wrapText="1"/>
    </xf>
    <xf numFmtId="0" fontId="10" fillId="17" borderId="11" xfId="0" applyFont="1" applyFill="1" applyBorder="1" applyAlignment="1">
      <alignment horizontal="left" vertical="center" wrapText="1"/>
    </xf>
    <xf numFmtId="173" fontId="10" fillId="15" borderId="3" xfId="0" applyNumberFormat="1" applyFont="1" applyFill="1" applyBorder="1" applyAlignment="1">
      <alignment horizontal="right" vertical="center"/>
    </xf>
    <xf numFmtId="173" fontId="10" fillId="15" borderId="11" xfId="0" applyNumberFormat="1" applyFont="1" applyFill="1" applyBorder="1" applyAlignment="1">
      <alignment horizontal="right" vertical="center"/>
    </xf>
    <xf numFmtId="173" fontId="10" fillId="15" borderId="3" xfId="0" applyNumberFormat="1" applyFont="1" applyFill="1" applyBorder="1" applyAlignment="1">
      <alignment horizontal="center" vertical="center"/>
    </xf>
    <xf numFmtId="173" fontId="10" fillId="15" borderId="11" xfId="0" applyNumberFormat="1" applyFont="1" applyFill="1" applyBorder="1" applyAlignment="1">
      <alignment horizontal="center" vertical="center"/>
    </xf>
    <xf numFmtId="165" fontId="11" fillId="4" borderId="2" xfId="0" applyNumberFormat="1" applyFont="1" applyFill="1" applyBorder="1" applyAlignment="1">
      <alignment horizontal="center" vertical="center" wrapText="1"/>
    </xf>
    <xf numFmtId="165" fontId="11" fillId="4" borderId="2" xfId="0" applyNumberFormat="1" applyFont="1" applyFill="1" applyBorder="1" applyAlignment="1">
      <alignment horizontal="right" vertical="center" wrapText="1"/>
    </xf>
    <xf numFmtId="0" fontId="25" fillId="0" borderId="0" xfId="0" applyFont="1" applyAlignment="1">
      <alignment horizontal="left" vertical="center" wrapText="1"/>
    </xf>
    <xf numFmtId="0" fontId="25" fillId="0" borderId="0" xfId="0" applyFont="1" applyAlignment="1">
      <alignment horizontal="center" vertical="center" wrapText="1"/>
    </xf>
    <xf numFmtId="0" fontId="11" fillId="4" borderId="8" xfId="0" applyFont="1" applyFill="1" applyBorder="1" applyAlignment="1">
      <alignment horizontal="center" vertical="center" wrapText="1"/>
    </xf>
    <xf numFmtId="0" fontId="11" fillId="4" borderId="2" xfId="0" applyFont="1" applyFill="1" applyBorder="1" applyAlignment="1">
      <alignment horizontal="right" vertical="center" wrapText="1"/>
    </xf>
    <xf numFmtId="0" fontId="25" fillId="5" borderId="0" xfId="0" applyFont="1" applyFill="1" applyAlignment="1">
      <alignment horizontal="center" vertical="center" wrapText="1"/>
    </xf>
    <xf numFmtId="0" fontId="25" fillId="5" borderId="9" xfId="0" applyFont="1" applyFill="1" applyBorder="1" applyAlignment="1">
      <alignment horizontal="left" vertical="center" wrapText="1"/>
    </xf>
    <xf numFmtId="0" fontId="25" fillId="5" borderId="10"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0" xfId="0" applyFont="1" applyFill="1" applyAlignment="1">
      <alignment horizontal="center" vertical="center" wrapText="1"/>
    </xf>
    <xf numFmtId="0" fontId="8" fillId="5" borderId="10" xfId="0" applyFont="1" applyFill="1" applyBorder="1" applyAlignment="1">
      <alignment horizontal="left" vertical="center" wrapText="1"/>
    </xf>
    <xf numFmtId="0" fontId="14" fillId="4"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3" fillId="5" borderId="0" xfId="0" applyFont="1" applyFill="1" applyAlignment="1">
      <alignment horizontal="justify" vertical="center" wrapText="1"/>
    </xf>
    <xf numFmtId="0" fontId="11" fillId="3" borderId="18" xfId="0" applyFont="1" applyFill="1" applyBorder="1" applyAlignment="1">
      <alignment horizontal="center" vertical="center" wrapText="1"/>
    </xf>
    <xf numFmtId="0" fontId="17" fillId="0" borderId="19" xfId="0" applyFont="1" applyBorder="1"/>
    <xf numFmtId="0" fontId="11" fillId="3" borderId="20" xfId="0" applyFont="1" applyFill="1" applyBorder="1" applyAlignment="1">
      <alignment horizontal="center" vertical="center" wrapText="1"/>
    </xf>
    <xf numFmtId="0" fontId="17" fillId="0" borderId="16" xfId="0" applyFont="1" applyBorder="1"/>
    <xf numFmtId="0" fontId="17" fillId="0" borderId="17" xfId="0" applyFont="1" applyBorder="1"/>
    <xf numFmtId="0" fontId="17" fillId="0" borderId="2" xfId="0" applyFont="1" applyBorder="1" applyAlignment="1">
      <alignment horizontal="left" vertical="center" wrapText="1"/>
    </xf>
    <xf numFmtId="0" fontId="17" fillId="0" borderId="2" xfId="0" applyFont="1" applyBorder="1" applyAlignment="1">
      <alignment horizontal="center" vertical="center"/>
    </xf>
    <xf numFmtId="169" fontId="17" fillId="0" borderId="2" xfId="0" applyNumberFormat="1" applyFont="1" applyBorder="1" applyAlignment="1">
      <alignment horizontal="right" vertical="center"/>
    </xf>
    <xf numFmtId="0" fontId="12" fillId="4" borderId="2" xfId="0" applyFont="1" applyFill="1" applyBorder="1" applyAlignment="1">
      <alignment horizontal="center" vertical="center" wrapText="1"/>
    </xf>
    <xf numFmtId="0" fontId="17" fillId="0" borderId="11" xfId="0" applyFont="1" applyBorder="1" applyAlignment="1">
      <alignment horizontal="center"/>
    </xf>
    <xf numFmtId="49" fontId="8" fillId="0" borderId="2" xfId="0" applyNumberFormat="1" applyFont="1" applyBorder="1" applyAlignment="1">
      <alignment horizontal="center" vertical="center" wrapText="1"/>
    </xf>
    <xf numFmtId="169" fontId="11" fillId="4" borderId="2" xfId="0" applyNumberFormat="1" applyFont="1" applyFill="1" applyBorder="1" applyAlignment="1">
      <alignment horizontal="right" vertical="center"/>
    </xf>
    <xf numFmtId="49" fontId="8" fillId="5" borderId="2" xfId="0" applyNumberFormat="1" applyFont="1" applyFill="1" applyBorder="1" applyAlignment="1">
      <alignment horizontal="left" vertical="center" wrapText="1"/>
    </xf>
    <xf numFmtId="49" fontId="8" fillId="5" borderId="2" xfId="0" applyNumberFormat="1" applyFont="1" applyFill="1" applyBorder="1" applyAlignment="1">
      <alignment horizontal="left" vertical="top" wrapText="1"/>
    </xf>
    <xf numFmtId="0" fontId="8" fillId="0" borderId="2" xfId="0" applyFont="1" applyBorder="1" applyAlignment="1">
      <alignment horizontal="left" vertical="center" wrapText="1"/>
    </xf>
    <xf numFmtId="49" fontId="10" fillId="5" borderId="2" xfId="0" applyNumberFormat="1" applyFont="1" applyFill="1" applyBorder="1" applyAlignment="1">
      <alignment horizontal="left" vertical="center" wrapText="1"/>
    </xf>
    <xf numFmtId="49" fontId="10" fillId="5" borderId="2" xfId="0" applyNumberFormat="1" applyFont="1" applyFill="1" applyBorder="1" applyAlignment="1">
      <alignment horizontal="left" vertical="top" wrapText="1"/>
    </xf>
    <xf numFmtId="0" fontId="8" fillId="0" borderId="2" xfId="0" applyFont="1" applyBorder="1" applyAlignment="1">
      <alignment horizontal="center" vertical="center" wrapText="1"/>
    </xf>
    <xf numFmtId="0" fontId="8" fillId="0" borderId="2" xfId="0" applyFont="1" applyBorder="1" applyAlignment="1">
      <alignment horizontal="center" vertical="top" wrapText="1"/>
    </xf>
    <xf numFmtId="0" fontId="8" fillId="5" borderId="2" xfId="0" applyFont="1" applyFill="1" applyBorder="1" applyAlignment="1">
      <alignment horizontal="left" vertical="top" wrapText="1"/>
    </xf>
    <xf numFmtId="0" fontId="8" fillId="5" borderId="2" xfId="0" applyFont="1" applyFill="1" applyBorder="1" applyAlignment="1">
      <alignment horizontal="center" vertical="center" wrapText="1"/>
    </xf>
    <xf numFmtId="0" fontId="8" fillId="5" borderId="2" xfId="0" applyFont="1" applyFill="1" applyBorder="1" applyAlignment="1">
      <alignment horizontal="center" vertical="top" wrapText="1"/>
    </xf>
    <xf numFmtId="0" fontId="8" fillId="5" borderId="2" xfId="0" applyFont="1" applyFill="1" applyBorder="1" applyAlignment="1">
      <alignment horizontal="left" wrapText="1"/>
    </xf>
    <xf numFmtId="0" fontId="8" fillId="0" borderId="2" xfId="0" applyFont="1" applyBorder="1" applyAlignment="1">
      <alignment horizontal="left" vertical="top" wrapText="1"/>
    </xf>
    <xf numFmtId="0" fontId="8" fillId="12" borderId="2" xfId="0" applyFont="1" applyFill="1" applyBorder="1" applyAlignment="1">
      <alignment horizontal="center" vertical="center" wrapText="1"/>
    </xf>
    <xf numFmtId="0" fontId="8" fillId="12" borderId="2" xfId="0" applyFont="1" applyFill="1" applyBorder="1" applyAlignment="1">
      <alignment horizontal="center" vertical="top" wrapText="1"/>
    </xf>
    <xf numFmtId="49" fontId="8" fillId="5" borderId="2" xfId="0" applyNumberFormat="1" applyFont="1" applyFill="1" applyBorder="1" applyAlignment="1">
      <alignment horizontal="center" vertical="center" wrapText="1"/>
    </xf>
    <xf numFmtId="0" fontId="7" fillId="0" borderId="2" xfId="0" applyFont="1" applyBorder="1" applyAlignment="1">
      <alignment horizontal="right" vertical="center" wrapText="1" indent="1"/>
    </xf>
    <xf numFmtId="0" fontId="8" fillId="5" borderId="5" xfId="0" applyFont="1" applyFill="1" applyBorder="1" applyAlignment="1">
      <alignment horizontal="center" vertical="center" wrapText="1"/>
    </xf>
    <xf numFmtId="0" fontId="15" fillId="5" borderId="0" xfId="0" applyFont="1" applyFill="1" applyAlignment="1">
      <alignment horizontal="justify" vertical="center" wrapText="1"/>
    </xf>
    <xf numFmtId="0" fontId="8" fillId="5" borderId="6" xfId="0" applyFont="1" applyFill="1" applyBorder="1" applyAlignment="1">
      <alignment horizontal="center" vertical="center" wrapText="1"/>
    </xf>
    <xf numFmtId="0" fontId="5" fillId="5" borderId="0" xfId="0" applyFont="1" applyFill="1" applyAlignment="1">
      <alignment horizontal="center" vertical="center" wrapText="1"/>
    </xf>
    <xf numFmtId="0" fontId="15" fillId="5" borderId="0" xfId="0" applyFont="1" applyFill="1" applyAlignment="1">
      <alignment horizontal="center" vertical="center" wrapText="1"/>
    </xf>
    <xf numFmtId="0" fontId="15" fillId="5" borderId="0" xfId="0" applyFont="1" applyFill="1" applyAlignment="1">
      <alignment horizontal="center" vertical="top" wrapText="1"/>
    </xf>
    <xf numFmtId="0" fontId="15" fillId="5" borderId="0" xfId="0" applyFont="1" applyFill="1" applyAlignment="1">
      <alignment horizontal="left" vertical="center" wrapText="1"/>
    </xf>
    <xf numFmtId="0" fontId="15" fillId="5" borderId="0" xfId="0" applyFont="1" applyFill="1" applyAlignment="1">
      <alignment horizontal="left" wrapText="1"/>
    </xf>
    <xf numFmtId="0" fontId="14" fillId="5" borderId="0" xfId="0" applyFont="1" applyFill="1" applyAlignment="1">
      <alignment horizontal="left" wrapText="1"/>
    </xf>
    <xf numFmtId="0" fontId="15" fillId="5" borderId="0" xfId="0" applyFont="1" applyFill="1" applyAlignment="1">
      <alignment horizontal="center" wrapText="1"/>
    </xf>
    <xf numFmtId="0" fontId="14" fillId="5" borderId="0" xfId="0" applyFont="1" applyFill="1" applyAlignment="1">
      <alignment horizontal="left" vertical="center" wrapText="1"/>
    </xf>
    <xf numFmtId="0" fontId="14" fillId="5" borderId="0" xfId="0" applyFont="1" applyFill="1" applyAlignment="1">
      <alignment horizontal="center" vertical="center" wrapText="1"/>
    </xf>
    <xf numFmtId="0" fontId="14" fillId="5" borderId="5" xfId="0" applyFont="1" applyFill="1" applyBorder="1" applyAlignment="1">
      <alignment horizontal="center" vertical="center" wrapText="1"/>
    </xf>
    <xf numFmtId="0" fontId="10" fillId="6" borderId="0" xfId="0" applyFont="1" applyFill="1" applyAlignment="1">
      <alignment horizontal="left" vertical="center" wrapText="1"/>
    </xf>
    <xf numFmtId="0" fontId="10" fillId="6" borderId="15" xfId="0" applyFont="1" applyFill="1" applyBorder="1" applyAlignment="1">
      <alignment horizontal="left" vertical="center" wrapText="1"/>
    </xf>
    <xf numFmtId="0" fontId="56" fillId="5" borderId="9" xfId="0" applyFont="1" applyFill="1" applyBorder="1" applyAlignment="1">
      <alignment horizontal="left" vertical="center" wrapText="1"/>
    </xf>
    <xf numFmtId="0" fontId="56" fillId="5" borderId="0" xfId="0" applyFont="1" applyFill="1" applyAlignment="1">
      <alignment horizontal="left" vertical="center" wrapText="1"/>
    </xf>
    <xf numFmtId="0" fontId="56" fillId="5" borderId="0" xfId="0" applyFont="1" applyFill="1" applyAlignment="1">
      <alignment horizontal="center" vertical="center" wrapText="1"/>
    </xf>
    <xf numFmtId="0" fontId="56" fillId="5" borderId="10" xfId="0" applyFont="1" applyFill="1" applyBorder="1" applyAlignment="1">
      <alignment horizontal="left" vertical="center" wrapText="1"/>
    </xf>
    <xf numFmtId="0" fontId="17" fillId="5" borderId="0" xfId="0" applyFont="1" applyFill="1" applyAlignment="1">
      <alignment horizontal="left" vertical="center"/>
    </xf>
    <xf numFmtId="0" fontId="17" fillId="5" borderId="0" xfId="0" applyFont="1" applyFill="1" applyAlignment="1">
      <alignment horizontal="center" vertical="center"/>
    </xf>
    <xf numFmtId="0" fontId="17" fillId="0" borderId="4" xfId="0" applyFont="1" applyBorder="1" applyAlignment="1">
      <alignment horizontal="center"/>
    </xf>
    <xf numFmtId="173" fontId="10" fillId="7" borderId="3" xfId="0" applyNumberFormat="1" applyFont="1" applyFill="1" applyBorder="1" applyAlignment="1">
      <alignment horizontal="right" vertical="center"/>
    </xf>
    <xf numFmtId="173" fontId="10" fillId="7" borderId="11" xfId="0" applyNumberFormat="1" applyFont="1" applyFill="1" applyBorder="1" applyAlignment="1">
      <alignment horizontal="right" vertical="center"/>
    </xf>
    <xf numFmtId="0" fontId="10" fillId="5" borderId="3"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10" fillId="5" borderId="11" xfId="0" applyFont="1" applyFill="1" applyBorder="1" applyAlignment="1">
      <alignment horizontal="left" vertical="center" wrapText="1"/>
    </xf>
    <xf numFmtId="0" fontId="10" fillId="13" borderId="2" xfId="0" applyFont="1" applyFill="1" applyBorder="1" applyAlignment="1">
      <alignment horizontal="left" vertical="center" wrapText="1"/>
    </xf>
    <xf numFmtId="169" fontId="17" fillId="0" borderId="2" xfId="1" applyNumberFormat="1" applyFont="1" applyBorder="1" applyAlignment="1">
      <alignment horizontal="center" vertical="center"/>
    </xf>
    <xf numFmtId="169" fontId="17" fillId="0" borderId="2" xfId="1" applyNumberFormat="1" applyFont="1" applyBorder="1" applyAlignment="1">
      <alignment horizontal="left" vertical="center"/>
    </xf>
    <xf numFmtId="0" fontId="17" fillId="0" borderId="2" xfId="0" applyFont="1" applyBorder="1" applyAlignment="1">
      <alignment horizontal="left" vertical="center"/>
    </xf>
    <xf numFmtId="169" fontId="17" fillId="0" borderId="2" xfId="1" applyNumberFormat="1" applyFont="1" applyFill="1" applyBorder="1" applyAlignment="1">
      <alignment horizontal="center" vertical="center"/>
    </xf>
    <xf numFmtId="169" fontId="17" fillId="0" borderId="2" xfId="1" applyNumberFormat="1" applyFont="1" applyFill="1" applyBorder="1" applyAlignment="1">
      <alignment horizontal="left" vertical="center"/>
    </xf>
    <xf numFmtId="0" fontId="7" fillId="5" borderId="5" xfId="0" applyFont="1" applyFill="1" applyBorder="1" applyAlignment="1">
      <alignment horizontal="center" vertical="center" wrapText="1"/>
    </xf>
    <xf numFmtId="0" fontId="8" fillId="5" borderId="0" xfId="0" applyFont="1" applyFill="1" applyAlignment="1">
      <alignment horizontal="center" vertical="top" wrapText="1"/>
    </xf>
    <xf numFmtId="0" fontId="7" fillId="5" borderId="0" xfId="0" applyFont="1" applyFill="1" applyAlignment="1">
      <alignment horizontal="left" vertical="center" wrapText="1"/>
    </xf>
    <xf numFmtId="0" fontId="7" fillId="5" borderId="0" xfId="0" applyFont="1" applyFill="1" applyAlignment="1">
      <alignment horizontal="center" vertical="center" wrapText="1"/>
    </xf>
    <xf numFmtId="49" fontId="8" fillId="0" borderId="2" xfId="0" applyNumberFormat="1" applyFont="1" applyBorder="1" applyAlignment="1">
      <alignment horizontal="left" vertical="center" wrapText="1"/>
    </xf>
    <xf numFmtId="49" fontId="8" fillId="0" borderId="2" xfId="0" applyNumberFormat="1" applyFont="1" applyBorder="1" applyAlignment="1">
      <alignment horizontal="left" vertical="top" wrapText="1"/>
    </xf>
    <xf numFmtId="0" fontId="10" fillId="5" borderId="0" xfId="0" applyFont="1" applyFill="1" applyAlignment="1">
      <alignment horizontal="left" vertical="center" wrapText="1"/>
    </xf>
    <xf numFmtId="0" fontId="10" fillId="5" borderId="0" xfId="0" applyFont="1" applyFill="1" applyAlignment="1">
      <alignment horizontal="center" vertical="center" wrapText="1"/>
    </xf>
    <xf numFmtId="0" fontId="11" fillId="3" borderId="2" xfId="0" applyFont="1" applyFill="1" applyBorder="1" applyAlignment="1">
      <alignment horizontal="center" vertical="center" wrapText="1"/>
    </xf>
    <xf numFmtId="0" fontId="17" fillId="0" borderId="11" xfId="0" applyFont="1" applyBorder="1"/>
    <xf numFmtId="0" fontId="17" fillId="0" borderId="4" xfId="0" applyFont="1" applyBorder="1"/>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4" fillId="9" borderId="0" xfId="0" applyFont="1" applyFill="1" applyAlignment="1">
      <alignment horizontal="center" vertical="top"/>
    </xf>
    <xf numFmtId="0" fontId="25" fillId="4" borderId="2" xfId="0" applyFont="1" applyFill="1" applyBorder="1" applyAlignment="1">
      <alignment horizontal="center" vertical="center" wrapText="1"/>
    </xf>
    <xf numFmtId="0" fontId="50" fillId="5" borderId="2" xfId="0" applyFont="1" applyFill="1" applyBorder="1" applyAlignment="1">
      <alignment horizontal="left" vertical="center" wrapText="1"/>
    </xf>
    <xf numFmtId="173" fontId="50" fillId="12" borderId="3" xfId="0" applyNumberFormat="1" applyFont="1" applyFill="1" applyBorder="1" applyAlignment="1">
      <alignment horizontal="right" vertical="center"/>
    </xf>
    <xf numFmtId="173" fontId="50" fillId="12" borderId="11" xfId="0" applyNumberFormat="1" applyFont="1" applyFill="1" applyBorder="1" applyAlignment="1">
      <alignment horizontal="right" vertical="center"/>
    </xf>
    <xf numFmtId="173" fontId="50" fillId="5" borderId="3" xfId="0" applyNumberFormat="1" applyFont="1" applyFill="1" applyBorder="1" applyAlignment="1">
      <alignment horizontal="right" vertical="center"/>
    </xf>
    <xf numFmtId="173" fontId="50" fillId="5" borderId="11" xfId="0" applyNumberFormat="1" applyFont="1" applyFill="1" applyBorder="1" applyAlignment="1">
      <alignment horizontal="right" vertical="center"/>
    </xf>
    <xf numFmtId="0" fontId="55" fillId="4" borderId="2" xfId="0" applyFont="1" applyFill="1" applyBorder="1" applyAlignment="1">
      <alignment horizontal="center" vertical="center" wrapText="1"/>
    </xf>
    <xf numFmtId="0" fontId="54" fillId="0" borderId="4" xfId="0" applyFont="1" applyBorder="1" applyAlignment="1">
      <alignment horizontal="center"/>
    </xf>
    <xf numFmtId="0" fontId="54" fillId="0" borderId="11" xfId="0" applyFont="1" applyBorder="1" applyAlignment="1">
      <alignment horizontal="center"/>
    </xf>
    <xf numFmtId="0" fontId="54" fillId="0" borderId="2" xfId="0" applyFont="1" applyBorder="1" applyAlignment="1">
      <alignment horizontal="left" vertical="center" wrapText="1"/>
    </xf>
    <xf numFmtId="0" fontId="54" fillId="0" borderId="2" xfId="0" applyFont="1" applyBorder="1" applyAlignment="1">
      <alignment horizontal="left" vertical="top" wrapText="1"/>
    </xf>
    <xf numFmtId="0" fontId="25" fillId="4" borderId="8" xfId="0" applyFont="1" applyFill="1" applyBorder="1" applyAlignment="1">
      <alignment horizontal="center" vertical="center" wrapText="1"/>
    </xf>
    <xf numFmtId="0" fontId="50" fillId="12" borderId="2" xfId="0" applyFont="1" applyFill="1" applyBorder="1" applyAlignment="1">
      <alignment horizontal="left" vertical="center" wrapText="1"/>
    </xf>
    <xf numFmtId="0" fontId="54" fillId="0" borderId="2" xfId="0" applyFont="1" applyBorder="1" applyAlignment="1">
      <alignment horizontal="center" vertical="center" wrapText="1"/>
    </xf>
    <xf numFmtId="0" fontId="54" fillId="0" borderId="2" xfId="0" applyFont="1" applyBorder="1" applyAlignment="1">
      <alignment horizontal="center" vertical="top" wrapText="1"/>
    </xf>
    <xf numFmtId="0" fontId="50" fillId="0" borderId="2" xfId="0" applyFont="1" applyBorder="1" applyAlignment="1">
      <alignment horizontal="left" vertical="top" wrapText="1"/>
    </xf>
    <xf numFmtId="173" fontId="50" fillId="0" borderId="3" xfId="0" applyNumberFormat="1" applyFont="1" applyBorder="1" applyAlignment="1">
      <alignment horizontal="right" vertical="center"/>
    </xf>
    <xf numFmtId="173" fontId="50" fillId="0" borderId="11" xfId="0" applyNumberFormat="1" applyFont="1" applyBorder="1" applyAlignment="1">
      <alignment horizontal="right" vertical="center"/>
    </xf>
    <xf numFmtId="0" fontId="50" fillId="0" borderId="3" xfId="0" applyFont="1" applyBorder="1" applyAlignment="1">
      <alignment horizontal="left" vertical="center" wrapText="1"/>
    </xf>
    <xf numFmtId="0" fontId="50" fillId="0" borderId="4" xfId="0" applyFont="1" applyBorder="1" applyAlignment="1">
      <alignment horizontal="left" vertical="center" wrapText="1"/>
    </xf>
    <xf numFmtId="0" fontId="50" fillId="0" borderId="11" xfId="0" applyFont="1" applyBorder="1" applyAlignment="1">
      <alignment horizontal="left" vertical="center" wrapText="1"/>
    </xf>
    <xf numFmtId="173" fontId="50" fillId="0" borderId="3" xfId="0" applyNumberFormat="1" applyFont="1" applyBorder="1" applyAlignment="1">
      <alignment horizontal="center" vertical="center"/>
    </xf>
    <xf numFmtId="173" fontId="50" fillId="0" borderId="11" xfId="0" applyNumberFormat="1" applyFont="1" applyBorder="1" applyAlignment="1">
      <alignment horizontal="center" vertical="center"/>
    </xf>
    <xf numFmtId="0" fontId="54" fillId="12" borderId="2" xfId="0" applyFont="1" applyFill="1" applyBorder="1" applyAlignment="1">
      <alignment horizontal="center" vertical="center" wrapText="1"/>
    </xf>
    <xf numFmtId="0" fontId="54" fillId="12" borderId="2" xfId="0" applyFont="1" applyFill="1" applyBorder="1" applyAlignment="1">
      <alignment horizontal="center" vertical="top" wrapText="1"/>
    </xf>
    <xf numFmtId="0" fontId="54" fillId="5" borderId="2" xfId="0" applyFont="1" applyFill="1" applyBorder="1" applyAlignment="1">
      <alignment horizontal="left" vertical="center" wrapText="1"/>
    </xf>
    <xf numFmtId="0" fontId="54" fillId="5" borderId="2" xfId="0" applyFont="1" applyFill="1" applyBorder="1" applyAlignment="1">
      <alignment horizontal="center" vertical="center" wrapText="1"/>
    </xf>
    <xf numFmtId="0" fontId="54" fillId="5" borderId="2" xfId="0" applyFont="1" applyFill="1" applyBorder="1" applyAlignment="1">
      <alignment horizontal="center" vertical="top" wrapText="1"/>
    </xf>
    <xf numFmtId="0" fontId="7" fillId="3" borderId="2" xfId="0" applyFont="1" applyFill="1" applyBorder="1" applyAlignment="1">
      <alignment horizontal="center" vertical="center"/>
    </xf>
    <xf numFmtId="0" fontId="7" fillId="3" borderId="2" xfId="0" applyFont="1" applyFill="1" applyBorder="1" applyAlignment="1">
      <alignment horizontal="center" vertical="center" wrapText="1"/>
    </xf>
    <xf numFmtId="0" fontId="8" fillId="0" borderId="2" xfId="0" applyFont="1" applyBorder="1" applyAlignment="1">
      <alignment horizontal="center" vertical="center"/>
    </xf>
    <xf numFmtId="169" fontId="8" fillId="0" borderId="2" xfId="0" applyNumberFormat="1" applyFont="1" applyBorder="1" applyAlignment="1">
      <alignment horizontal="right" vertical="center"/>
    </xf>
    <xf numFmtId="169" fontId="8" fillId="0" borderId="2" xfId="1" applyNumberFormat="1" applyFont="1" applyFill="1" applyBorder="1" applyAlignment="1">
      <alignment horizontal="center" vertical="center"/>
    </xf>
    <xf numFmtId="169" fontId="8" fillId="0" borderId="2" xfId="1" applyNumberFormat="1" applyFont="1" applyFill="1" applyBorder="1" applyAlignment="1">
      <alignment horizontal="left" vertical="center"/>
    </xf>
    <xf numFmtId="0" fontId="8" fillId="0" borderId="2" xfId="0" applyFont="1" applyBorder="1" applyAlignment="1">
      <alignment horizontal="left" vertical="center"/>
    </xf>
    <xf numFmtId="0" fontId="7" fillId="0" borderId="2" xfId="0" applyFont="1" applyBorder="1" applyAlignment="1">
      <alignment horizontal="left" vertical="center"/>
    </xf>
    <xf numFmtId="0" fontId="7" fillId="0" borderId="2" xfId="0" applyFont="1" applyBorder="1" applyAlignment="1">
      <alignment horizontal="center" vertical="center"/>
    </xf>
    <xf numFmtId="169" fontId="7" fillId="0" borderId="2" xfId="0" applyNumberFormat="1" applyFont="1" applyBorder="1" applyAlignment="1">
      <alignment horizontal="right" vertical="center"/>
    </xf>
    <xf numFmtId="169" fontId="7" fillId="0" borderId="2" xfId="0" applyNumberFormat="1" applyFont="1" applyBorder="1" applyAlignment="1">
      <alignment horizontal="center" vertical="center"/>
    </xf>
    <xf numFmtId="169" fontId="7" fillId="0" borderId="2" xfId="0" applyNumberFormat="1" applyFont="1" applyBorder="1" applyAlignment="1">
      <alignment horizontal="left" vertical="center"/>
    </xf>
    <xf numFmtId="0" fontId="25" fillId="9" borderId="2" xfId="0" applyFont="1" applyFill="1" applyBorder="1" applyAlignment="1">
      <alignment horizontal="center" vertical="center" wrapText="1"/>
    </xf>
    <xf numFmtId="0" fontId="25" fillId="9" borderId="2" xfId="0" applyFont="1" applyFill="1" applyBorder="1" applyAlignment="1">
      <alignment horizontal="center" vertical="center"/>
    </xf>
    <xf numFmtId="1" fontId="54" fillId="0" borderId="2" xfId="0" applyNumberFormat="1" applyFont="1" applyBorder="1" applyAlignment="1">
      <alignment horizontal="center" vertical="center"/>
    </xf>
    <xf numFmtId="169" fontId="54" fillId="0" borderId="2" xfId="0" applyNumberFormat="1" applyFont="1" applyBorder="1" applyAlignment="1">
      <alignment horizontal="right" vertical="center"/>
    </xf>
    <xf numFmtId="169" fontId="54" fillId="0" borderId="2" xfId="1" applyNumberFormat="1" applyFont="1" applyFill="1" applyBorder="1" applyAlignment="1">
      <alignment horizontal="center" vertical="center"/>
    </xf>
    <xf numFmtId="169" fontId="54" fillId="0" borderId="2" xfId="1" applyNumberFormat="1" applyFont="1" applyFill="1" applyBorder="1" applyAlignment="1">
      <alignment horizontal="left" vertical="center"/>
    </xf>
    <xf numFmtId="0" fontId="54" fillId="0" borderId="2" xfId="0" applyFont="1" applyBorder="1" applyAlignment="1">
      <alignment horizontal="center" vertical="center"/>
    </xf>
    <xf numFmtId="0" fontId="54" fillId="0" borderId="2" xfId="0" applyFont="1" applyBorder="1" applyAlignment="1">
      <alignment horizontal="left" vertical="center"/>
    </xf>
    <xf numFmtId="0" fontId="25" fillId="0" borderId="2" xfId="0" applyFont="1" applyBorder="1" applyAlignment="1">
      <alignment horizontal="center" vertical="center"/>
    </xf>
    <xf numFmtId="169" fontId="25" fillId="0" borderId="2" xfId="0" applyNumberFormat="1" applyFont="1" applyBorder="1" applyAlignment="1">
      <alignment horizontal="right" vertical="center"/>
    </xf>
    <xf numFmtId="169" fontId="25" fillId="0" borderId="2" xfId="0" applyNumberFormat="1" applyFont="1" applyBorder="1" applyAlignment="1">
      <alignment horizontal="center" vertical="center"/>
    </xf>
    <xf numFmtId="169" fontId="25" fillId="0" borderId="2" xfId="0" applyNumberFormat="1" applyFont="1" applyBorder="1" applyAlignment="1">
      <alignment horizontal="left" vertical="center"/>
    </xf>
    <xf numFmtId="0" fontId="25" fillId="0" borderId="2" xfId="0" applyFont="1" applyBorder="1" applyAlignment="1">
      <alignment horizontal="left" vertical="center"/>
    </xf>
    <xf numFmtId="1" fontId="8" fillId="0" borderId="2" xfId="0" applyNumberFormat="1" applyFont="1" applyBorder="1" applyAlignment="1">
      <alignment horizontal="center" vertical="center"/>
    </xf>
    <xf numFmtId="169" fontId="8" fillId="0" borderId="3" xfId="0" applyNumberFormat="1" applyFont="1" applyBorder="1" applyAlignment="1">
      <alignment horizontal="center" vertical="center"/>
    </xf>
    <xf numFmtId="169" fontId="8" fillId="0" borderId="4" xfId="0" applyNumberFormat="1" applyFont="1" applyBorder="1" applyAlignment="1">
      <alignment horizontal="center" vertical="center"/>
    </xf>
    <xf numFmtId="169" fontId="8" fillId="0" borderId="11" xfId="0" applyNumberFormat="1" applyFont="1" applyBorder="1" applyAlignment="1">
      <alignment horizontal="center" vertical="center"/>
    </xf>
    <xf numFmtId="169" fontId="8" fillId="13" borderId="2" xfId="1" applyNumberFormat="1" applyFont="1" applyFill="1" applyBorder="1" applyAlignment="1">
      <alignment horizontal="center" vertical="center"/>
    </xf>
    <xf numFmtId="173" fontId="55" fillId="12" borderId="3" xfId="0" applyNumberFormat="1" applyFont="1" applyFill="1" applyBorder="1" applyAlignment="1">
      <alignment horizontal="right" vertical="center"/>
    </xf>
    <xf numFmtId="173" fontId="55" fillId="12" borderId="11" xfId="0" applyNumberFormat="1" applyFont="1" applyFill="1" applyBorder="1" applyAlignment="1">
      <alignment horizontal="right" vertical="center"/>
    </xf>
    <xf numFmtId="0" fontId="25" fillId="4" borderId="9" xfId="0" applyFont="1" applyFill="1" applyBorder="1" applyAlignment="1">
      <alignment horizontal="center" vertical="center" wrapText="1"/>
    </xf>
    <xf numFmtId="0" fontId="25" fillId="4" borderId="12" xfId="0" applyFont="1" applyFill="1" applyBorder="1" applyAlignment="1">
      <alignment horizontal="center" vertical="center" wrapText="1"/>
    </xf>
    <xf numFmtId="173" fontId="50" fillId="5" borderId="2" xfId="0" applyNumberFormat="1" applyFont="1" applyFill="1" applyBorder="1" applyAlignment="1">
      <alignment horizontal="right" vertical="center"/>
    </xf>
    <xf numFmtId="0" fontId="50" fillId="6" borderId="2" xfId="0" applyFont="1" applyFill="1" applyBorder="1" applyAlignment="1">
      <alignment horizontal="left" vertical="center" wrapText="1"/>
    </xf>
    <xf numFmtId="0" fontId="50" fillId="0" borderId="2" xfId="0" applyFont="1" applyBorder="1" applyAlignment="1">
      <alignment horizontal="left" vertical="center" wrapText="1"/>
    </xf>
    <xf numFmtId="0" fontId="25" fillId="0" borderId="0" xfId="0" applyFont="1" applyAlignment="1">
      <alignment horizontal="center" vertical="top"/>
    </xf>
    <xf numFmtId="0" fontId="17" fillId="0" borderId="13" xfId="0" applyFont="1" applyBorder="1" applyAlignment="1">
      <alignment horizontal="left" vertical="center"/>
    </xf>
    <xf numFmtId="0" fontId="17" fillId="0" borderId="13" xfId="0" applyFont="1" applyBorder="1" applyAlignment="1">
      <alignment horizontal="center" vertical="center"/>
    </xf>
    <xf numFmtId="169" fontId="17" fillId="0" borderId="13" xfId="0" applyNumberFormat="1" applyFont="1" applyBorder="1" applyAlignment="1">
      <alignment horizontal="right" vertical="center"/>
    </xf>
    <xf numFmtId="169" fontId="17" fillId="0" borderId="13" xfId="1" applyNumberFormat="1" applyFont="1" applyBorder="1" applyAlignment="1">
      <alignment horizontal="center" vertical="center"/>
    </xf>
    <xf numFmtId="169" fontId="17" fillId="0" borderId="13" xfId="1" applyNumberFormat="1"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7" fillId="0" borderId="4" xfId="0" applyFont="1" applyBorder="1" applyAlignment="1">
      <alignment horizontal="center" vertical="center"/>
    </xf>
    <xf numFmtId="169" fontId="17" fillId="0" borderId="4" xfId="0" applyNumberFormat="1" applyFont="1" applyBorder="1" applyAlignment="1">
      <alignment horizontal="right" vertical="center"/>
    </xf>
    <xf numFmtId="169" fontId="17" fillId="0" borderId="4" xfId="1" applyNumberFormat="1" applyFont="1" applyBorder="1" applyAlignment="1">
      <alignment horizontal="center" vertical="center"/>
    </xf>
    <xf numFmtId="169" fontId="17" fillId="0" borderId="4" xfId="1" applyNumberFormat="1" applyFont="1" applyBorder="1" applyAlignment="1">
      <alignment horizontal="left" vertical="center"/>
    </xf>
    <xf numFmtId="0" fontId="11" fillId="0" borderId="2" xfId="0" applyFont="1" applyBorder="1" applyAlignment="1">
      <alignment horizontal="right" vertical="center"/>
    </xf>
    <xf numFmtId="0" fontId="17" fillId="0" borderId="23" xfId="0" applyFont="1" applyBorder="1" applyAlignment="1">
      <alignment horizontal="left" vertical="center"/>
    </xf>
    <xf numFmtId="0" fontId="17" fillId="0" borderId="23" xfId="0" applyFont="1" applyBorder="1" applyAlignment="1">
      <alignment horizontal="center" vertical="center"/>
    </xf>
    <xf numFmtId="169" fontId="17" fillId="0" borderId="23" xfId="0" applyNumberFormat="1" applyFont="1" applyBorder="1" applyAlignment="1">
      <alignment horizontal="right" vertical="center"/>
    </xf>
    <xf numFmtId="169" fontId="17" fillId="0" borderId="23" xfId="1" applyNumberFormat="1" applyFont="1" applyBorder="1" applyAlignment="1">
      <alignment horizontal="center" vertical="center"/>
    </xf>
    <xf numFmtId="169" fontId="17" fillId="0" borderId="23" xfId="1" applyNumberFormat="1" applyFont="1" applyBorder="1" applyAlignment="1">
      <alignment horizontal="left" vertical="center"/>
    </xf>
    <xf numFmtId="0" fontId="11" fillId="4" borderId="13" xfId="0" applyFont="1" applyFill="1" applyBorder="1" applyAlignment="1">
      <alignment horizontal="center" vertical="center" wrapText="1"/>
    </xf>
    <xf numFmtId="173" fontId="10" fillId="5" borderId="2" xfId="0" applyNumberFormat="1" applyFont="1" applyFill="1" applyBorder="1" applyAlignment="1">
      <alignment horizontal="right" vertical="center"/>
    </xf>
    <xf numFmtId="0" fontId="11" fillId="4" borderId="23" xfId="0" applyFont="1" applyFill="1" applyBorder="1" applyAlignment="1">
      <alignment horizontal="center" vertical="center" wrapText="1"/>
    </xf>
    <xf numFmtId="171" fontId="11" fillId="4" borderId="23" xfId="0" applyNumberFormat="1" applyFont="1" applyFill="1" applyBorder="1" applyAlignment="1">
      <alignment horizontal="right"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7" fillId="0" borderId="2" xfId="0" applyFont="1" applyBorder="1" applyAlignment="1">
      <alignment horizontal="center"/>
    </xf>
    <xf numFmtId="173" fontId="10" fillId="0" borderId="2" xfId="0" applyNumberFormat="1" applyFont="1" applyBorder="1" applyAlignment="1">
      <alignment horizontal="right" vertical="center"/>
    </xf>
    <xf numFmtId="0" fontId="5" fillId="16" borderId="0" xfId="0" applyFont="1" applyFill="1" applyAlignment="1">
      <alignment horizontal="center" vertical="center" wrapText="1"/>
    </xf>
    <xf numFmtId="0" fontId="10" fillId="16" borderId="24" xfId="0" applyFont="1" applyFill="1" applyBorder="1" applyAlignment="1">
      <alignment horizontal="center" vertical="center" wrapText="1"/>
    </xf>
    <xf numFmtId="0" fontId="10" fillId="16" borderId="6" xfId="0" applyFont="1" applyFill="1" applyBorder="1" applyAlignment="1">
      <alignment horizontal="center" vertical="center" wrapText="1"/>
    </xf>
    <xf numFmtId="0" fontId="10" fillId="16" borderId="22" xfId="0" applyFont="1" applyFill="1" applyBorder="1" applyAlignment="1">
      <alignment horizontal="center" vertical="center" wrapText="1"/>
    </xf>
    <xf numFmtId="173" fontId="10" fillId="16" borderId="24" xfId="0" applyNumberFormat="1" applyFont="1" applyFill="1" applyBorder="1" applyAlignment="1">
      <alignment horizontal="right" vertical="center"/>
    </xf>
    <xf numFmtId="173" fontId="10" fillId="16" borderId="22" xfId="0" applyNumberFormat="1" applyFont="1" applyFill="1" applyBorder="1" applyAlignment="1">
      <alignment horizontal="right" vertical="center"/>
    </xf>
  </cellXfs>
  <cellStyles count="10">
    <cellStyle name="Hipervínculo" xfId="7" builtinId="8"/>
    <cellStyle name="Moneda" xfId="1" builtinId="4"/>
    <cellStyle name="Moneda 2" xfId="6" xr:uid="{20BFDB6B-B7B3-8942-9A35-D7D600779A7E}"/>
    <cellStyle name="Normal" xfId="0" builtinId="0"/>
    <cellStyle name="Normal 2" xfId="2" xr:uid="{53342835-B2F2-4351-8595-F70C43824B2E}"/>
    <cellStyle name="Normal 3" xfId="4" xr:uid="{8DE038E8-85F8-44B3-BB00-BAE3E0D3A024}"/>
    <cellStyle name="Normal 5" xfId="9" xr:uid="{BBED5192-1EB3-479E-8F40-068B48B5BCEB}"/>
    <cellStyle name="Porcentaje" xfId="8" builtinId="5"/>
    <cellStyle name="Porcentaje 2" xfId="3" xr:uid="{6A03ECA5-2478-469E-9A9A-E9CC6F18CA04}"/>
    <cellStyle name="Porcentaje 3" xfId="5" xr:uid="{B5F1E4E4-524F-4DAE-B000-D71295FC39C5}"/>
  </cellStyles>
  <dxfs count="26">
    <dxf>
      <fill>
        <patternFill patternType="solid">
          <bgColor theme="0" tint="-0.14999847407452621"/>
        </patternFill>
      </fill>
    </dxf>
    <dxf>
      <fill>
        <patternFill patternType="solid">
          <bgColor theme="0" tint="-0.14999847407452621"/>
        </patternFill>
      </fill>
    </dxf>
    <dxf>
      <fill>
        <patternFill>
          <bgColor theme="0" tint="-0.14999847407452621"/>
        </patternFill>
      </fill>
    </dxf>
    <dxf>
      <fill>
        <patternFill>
          <bgColor theme="0" tint="-0.14999847407452621"/>
        </patternFill>
      </fill>
    </dxf>
    <dxf>
      <fill>
        <patternFill patternType="solid">
          <bgColor theme="2"/>
        </patternFill>
      </fill>
    </dxf>
    <dxf>
      <fill>
        <patternFill patternType="solid">
          <bgColor theme="2"/>
        </patternFill>
      </fill>
    </dxf>
    <dxf>
      <alignment horizontal="center"/>
    </dxf>
    <dxf>
      <alignment horizontal="center"/>
    </dxf>
    <dxf>
      <alignment horizontal="center"/>
    </dxf>
    <dxf>
      <alignment horizontal="center"/>
    </dxf>
    <dxf>
      <alignment horizontal="center"/>
    </dxf>
    <dxf>
      <numFmt numFmtId="164" formatCode="_-&quot;$&quot;* #,##0.00_-;\-&quot;$&quot;* #,##0.00_-;_-&quot;$&quot;* &quot;-&quot;??_-;_-@_-"/>
    </dxf>
    <dxf>
      <fill>
        <patternFill patternType="none">
          <bgColor auto="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bgColor theme="0" tint="-0.14999847407452621"/>
        </patternFill>
      </fill>
    </dxf>
    <dxf>
      <fill>
        <patternFill>
          <bgColor theme="0" tint="-0.14999847407452621"/>
        </patternFill>
      </fill>
    </dxf>
    <dxf>
      <fill>
        <patternFill patternType="solid">
          <bgColor theme="2"/>
        </patternFill>
      </fill>
    </dxf>
    <dxf>
      <fill>
        <patternFill patternType="solid">
          <bgColor theme="2"/>
        </patternFill>
      </fill>
    </dxf>
    <dxf>
      <alignment horizontal="center"/>
    </dxf>
    <dxf>
      <alignment horizontal="center"/>
    </dxf>
    <dxf>
      <alignment horizontal="center"/>
    </dxf>
    <dxf>
      <alignment horizontal="center"/>
    </dxf>
    <dxf>
      <alignment horizontal="center"/>
    </dxf>
    <dxf>
      <numFmt numFmtId="164" formatCode="_-&quot;$&quot;* #,##0.00_-;\-&quot;$&quot;* #,##0.00_-;_-&quot;$&quot;* &quot;-&quot;??_-;_-@_-"/>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laneacionnacional-my.sharepoint.com/Users/lmsal/Downloads/03022025%20F-TH-04%20Evaluaci&#243;n%20del%20desempe&#241;o%20laboral%20SGISE%20SYTV.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lmsal/Downloads/03022025%20F-TH-04%20Evaluaci&#243;n%20del%20desempe&#241;o%20laboral%20SGISE%20SYTV.xlsx" TargetMode="External"/><Relationship Id="rId1" Type="http://schemas.openxmlformats.org/officeDocument/2006/relationships/externalLinkPath" Target="/Users/lmsal/Downloads/03022025%20F-TH-04%20Evaluaci&#243;n%20del%20desempe&#241;o%20laboral%20SGISE%20SYT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laneacionnacional-my.sharepoint.com/personal/lbarbosa_dnp_gov_co/Documents/2026/PEIs%20CONPES%20DIES/rev_PEI%20Pacto%20Cau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s"/>
      <sheetName val="Competencias"/>
      <sheetName val="Definición"/>
      <sheetName val="Seguimiento 1"/>
      <sheetName val="Seguimiento 2"/>
      <sheetName val="Seguimiento  3"/>
      <sheetName val="Seguimiento  4"/>
      <sheetName val="Plan de Fortalecimiento de Comp"/>
      <sheetName val="Evaluación"/>
    </sheetNames>
    <sheetDataSet>
      <sheetData sheetId="0">
        <row r="14">
          <cell r="A14" t="str">
            <v>Asesor Código 1020 Grado 04</v>
          </cell>
        </row>
        <row r="15">
          <cell r="A15" t="str">
            <v>Asesor Código 1020 Grado 06</v>
          </cell>
        </row>
        <row r="16">
          <cell r="A16" t="str">
            <v>Asesor Código 1020 Grado 07</v>
          </cell>
        </row>
        <row r="17">
          <cell r="A17" t="str">
            <v>Asesor Código 1020 Grado 08</v>
          </cell>
        </row>
        <row r="18">
          <cell r="A18" t="str">
            <v>Asesor Código 1020 Grado 09</v>
          </cell>
        </row>
        <row r="19">
          <cell r="A19" t="str">
            <v>Asesor Código 1020 Grado 11</v>
          </cell>
        </row>
        <row r="20">
          <cell r="A20" t="str">
            <v>Asesor OCDE Código 1020 Grado 11</v>
          </cell>
        </row>
        <row r="21">
          <cell r="A21" t="str">
            <v>Asesor Código 1020 Grado 12</v>
          </cell>
        </row>
        <row r="22">
          <cell r="A22" t="str">
            <v>Asesor Código 1020 Grado 13</v>
          </cell>
        </row>
        <row r="23">
          <cell r="A23" t="str">
            <v>Asesor Código 1020 Grado 14</v>
          </cell>
        </row>
        <row r="24">
          <cell r="A24" t="str">
            <v>Asesor Código 1020 Grado 16</v>
          </cell>
        </row>
        <row r="25">
          <cell r="A25" t="str">
            <v>Asesor Código 1020 Grado 18</v>
          </cell>
        </row>
        <row r="26">
          <cell r="A26" t="str">
            <v>Profesional Especializado Código 2028 Grado 13</v>
          </cell>
        </row>
        <row r="27">
          <cell r="A27" t="str">
            <v>Profesional Especializado Código 2028 Grado 15</v>
          </cell>
        </row>
        <row r="28">
          <cell r="A28" t="str">
            <v>Profesional Especializado Código 2028 Grado 16</v>
          </cell>
        </row>
        <row r="29">
          <cell r="A29" t="str">
            <v>Profesional Especializado Código 2028 Grado 18</v>
          </cell>
        </row>
        <row r="30">
          <cell r="A30" t="str">
            <v>Profesional Especializado Código 2028 Grado 19</v>
          </cell>
        </row>
        <row r="31">
          <cell r="A31" t="str">
            <v>Profesional Especializado Código 2028 Grado 22</v>
          </cell>
        </row>
        <row r="32">
          <cell r="A32" t="str">
            <v>Profesional Especializado Código 2028 Grado 24</v>
          </cell>
        </row>
        <row r="33">
          <cell r="A33" t="str">
            <v>Profesional Universitario Código 2044 Grado 10</v>
          </cell>
        </row>
        <row r="34">
          <cell r="A34" t="str">
            <v>Profesional Universitario Código 2044 Grado 01</v>
          </cell>
        </row>
        <row r="35">
          <cell r="A35" t="str">
            <v>Técnico Administrativo Código 3124 Grado 05</v>
          </cell>
        </row>
        <row r="36">
          <cell r="A36" t="str">
            <v>Técnico Administrativo Código 3124 Grado 17</v>
          </cell>
        </row>
        <row r="37">
          <cell r="A37" t="str">
            <v>Técnico Administrativo Código 3124 Grado 18</v>
          </cell>
        </row>
        <row r="38">
          <cell r="A38" t="str">
            <v>Técnico Operativo Código 3132 Grado 13</v>
          </cell>
        </row>
        <row r="39">
          <cell r="A39" t="str">
            <v>Técnico Operativo Código 3132 Grado 15</v>
          </cell>
        </row>
        <row r="40">
          <cell r="A40" t="str">
            <v>Técnico Operativo Código 3132 Grado 18</v>
          </cell>
        </row>
        <row r="41">
          <cell r="A41" t="str">
            <v>Auxiliar Administrativo Código 4044 Grado 15</v>
          </cell>
        </row>
        <row r="42">
          <cell r="A42" t="str">
            <v>Auxiliar Administrativo Código 4044 Grado 22</v>
          </cell>
        </row>
        <row r="43">
          <cell r="A43" t="str">
            <v>Auxiliar Administrativo Código 4044 Grado 23</v>
          </cell>
        </row>
        <row r="44">
          <cell r="A44" t="str">
            <v>Auxiliar de Servicios Generales Cafetería</v>
          </cell>
        </row>
        <row r="45">
          <cell r="A45" t="str">
            <v>Auxiliar de Servicios Generales Código 4064 Grado 06</v>
          </cell>
        </row>
        <row r="46">
          <cell r="A46" t="str">
            <v>Auxiliar de Servicios Generales Código 4064 Grado 08</v>
          </cell>
        </row>
        <row r="47">
          <cell r="A47" t="str">
            <v>Auxiliar de Servicios Generales Código 4064 Grado 11</v>
          </cell>
        </row>
        <row r="48">
          <cell r="A48" t="str">
            <v>Auxiliar de Servicios Generales Código 4064 Grado 15</v>
          </cell>
        </row>
        <row r="49">
          <cell r="A49" t="str">
            <v>Auxiliar de Servicios Generales Código 4064 Grado 17</v>
          </cell>
        </row>
        <row r="50">
          <cell r="A50" t="str">
            <v>Conductor Mecanico código 4103 Grado 15</v>
          </cell>
        </row>
        <row r="51">
          <cell r="A51" t="str">
            <v>Secretario Despacho Director Código 4212 Grado 26</v>
          </cell>
        </row>
        <row r="52">
          <cell r="A52" t="str">
            <v>Secretario Ejecutivo Código 4210 Grado 15</v>
          </cell>
        </row>
        <row r="53">
          <cell r="A53" t="str">
            <v>Secretario Ejecutivo Código 4210 Grado 22</v>
          </cell>
        </row>
        <row r="54">
          <cell r="A54" t="str">
            <v>Secretario Ejecutivo Código 4210 Grado 23</v>
          </cell>
        </row>
        <row r="55">
          <cell r="A55" t="str">
            <v>Secretario Ejecutivo Despacho Subdirector Código 4215 Grado 25</v>
          </cell>
        </row>
      </sheetData>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ses"/>
      <sheetName val="Competencias"/>
      <sheetName val="Definición"/>
      <sheetName val="Seguimiento 1"/>
      <sheetName val="Seguimiento 2"/>
      <sheetName val="Seguimiento  3"/>
      <sheetName val="Seguimiento  4"/>
      <sheetName val="Plan de Fortalecimiento de Comp"/>
      <sheetName val="Evaluación"/>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PEI (observaciones)"/>
      <sheetName val="Resumen"/>
      <sheetName val="Formato PEI CONPES DIEs"/>
      <sheetName val="Formato PEI CONPES DIE LB"/>
      <sheetName val="Resumen PEI v1CONPES DIE LB"/>
      <sheetName val="Resumen PEI v1 CONPES DIEs"/>
    </sheetNames>
    <sheetDataSet>
      <sheetData sheetId="0">
        <row r="48">
          <cell r="K48" t="str">
            <v>Ministerio de Vivienda, Ciudad y Territorio</v>
          </cell>
        </row>
      </sheetData>
      <sheetData sheetId="1"/>
      <sheetData sheetId="2"/>
      <sheetData sheetId="3"/>
      <sheetData sheetId="4"/>
      <sheetData sheetId="5"/>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60667557-3579-4BBD-BE78-75D0DBAAD2F5}"/>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CF907B0E-DE03-447B-8B79-D781004815A6}"/>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64FB8AC1-9413-4681-9DC4-676ABF2EC3AF}"/>
</namedSheetViews>
</file>

<file path=xl/namedSheetViews/namedSheetView4.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413D52FB-23FC-4ECC-8313-FAAD355265A2}"/>
</namedSheetViews>
</file>

<file path=xl/namedSheetViews/namedSheetView5.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B8F1D571-352F-4079-8784-EF1394566182}"/>
</namedSheetViews>
</file>

<file path=xl/namedSheetViews/namedSheetView6.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D925B33C-76ED-4F88-9EED-A659736F5A1C}"/>
</namedSheetViews>
</file>

<file path=xl/namedSheetViews/namedSheetView7.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1F3BC0C2-AAF7-4F9B-8538-B35374081802}"/>
</namedSheetViews>
</file>

<file path=xl/namedSheetViews/namedSheetView8.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44C01E4A-5A05-4D60-93C3-85D7C7853368}"/>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isa Fernanda Barbosa Quintero" refreshedDate="45956.905162152776" createdVersion="7" refreshedVersion="7" minRefreshableVersion="3" recordCount="117" xr:uid="{F9159205-FF4F-49E4-AD85-68EA6A504364}">
  <cacheSource type="worksheet">
    <worksheetSource ref="O46:T163" sheet="Todojunto"/>
  </cacheSource>
  <cacheFields count="6">
    <cacheField name="Sector" numFmtId="0">
      <sharedItems count="15">
        <s v="Vivienda, Ciudad y Territorio"/>
        <s v="Igualdad y Equidad"/>
        <s v="Educación"/>
        <s v="Tecnologías de la Información y las Comunicaciones"/>
        <s v="Presidencia "/>
        <s v="Interior"/>
        <s v="Cultura"/>
        <s v="Presidencia"/>
        <s v="Agricultura y Desarrollo Rural"/>
        <s v="Comercio, Industria y Turismo"/>
        <s v="Inclusión Social y Reconciliación"/>
        <s v="Información Estadística"/>
        <s v="Salud y Protección Social "/>
        <s v="Minas y Energía"/>
        <s v="Transporte"/>
      </sharedItems>
    </cacheField>
    <cacheField name="Nombre de la Iniciativa" numFmtId="0">
      <sharedItems longText="1"/>
    </cacheField>
    <cacheField name="Aporte Nación" numFmtId="164">
      <sharedItems containsSemiMixedTypes="0" containsString="0" containsNumber="1" minValue="250000000" maxValue="18600000000000"/>
    </cacheField>
    <cacheField name="Aporte Territorio" numFmtId="164">
      <sharedItems containsSemiMixedTypes="0" containsString="0" containsNumber="1" containsInteger="1" minValue="0" maxValue="22000000000"/>
    </cacheField>
    <cacheField name="Inversión Total" numFmtId="164">
      <sharedItems containsSemiMixedTypes="0" containsString="0" containsNumber="1" minValue="250000000" maxValue="18600000000000"/>
    </cacheField>
    <cacheField name="Entidad Responsable*" numFmtId="0">
      <sharedItems count="31">
        <s v="Ministerio de Vivienda, Ciudad y Territorio"/>
        <s v="Ministerio de Vivienda, Ciudad y Territorio /Municipios Cauca"/>
        <s v="Fondo Todos Somos PAZcífico"/>
        <s v="Ministerio de Educación Nacional"/>
        <s v="ICBF - Instituto Colombiano de Binestar Familiar"/>
        <s v="Agencia de Renovación del Territorio "/>
        <s v="Departamento Nacional de Planeación (FRPT) / Municipio de Jamundí"/>
        <s v="Unidad de Sustitución de Cultivos Ilícitos - Fondo Programas Especiales para la Paz (Fondo Paz)"/>
        <s v="Ministerio del Interior"/>
        <s v="Ministerio de Cultura, las Artes y los Saberes"/>
        <s v="Fondo de Programas Especiales para la Paz"/>
        <s v="Ministerio de Tecnologías de la Información y las Comunicaciones "/>
        <s v="Agencia de Renovación del Territorio / Comunidades (Beneficiarios)"/>
        <s v="Agencia de Desarrollo Rural"/>
        <s v="Ministerio de Comercio, Industria y Turismo"/>
        <s v="Agencia de Desarrollo Rural / Comunidades (Beneficiarios)"/>
        <s v="Departamento Administrativo de Prosperidad Social"/>
        <s v="IGAC - Instituto Geográfico Agustín Codazzi"/>
        <s v="Ministerio de Tecnologías de la Información y las Comunicaciones"/>
        <s v="Ministerio de Agricultura y Desarrollo Rural - FRISCO"/>
        <s v="Departamento Nacional de Planeaci{on (FRPT) / Gobernación del Cauca"/>
        <s v="Ministerio de Salud y Protecciòn Social /Gobernación"/>
        <s v="Ministerio de Salud y Protecciòn Social "/>
        <s v="Ministerio de Minas y Energía"/>
        <s v="Ministerio de Transporte - ANI"/>
        <s v="Ministerio de Transporte"/>
        <s v="Instituto Nacional de Vías - INVIAS"/>
        <s v="FONTUR" u="1"/>
        <s v="Agencia de Renovación del Territorio  / Dirección de Sustitución de Cultivos de Uso Ilícito" u="1"/>
        <s v="Agencia de Desarrollo Rural -  Fondo Nacional de Adecuación de Tierras" u="1"/>
        <s v="Ministerio de Comercio, Industria y Turismo - FONTUR"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isa Fernanda Barbosa Quintero" refreshedDate="46127.659980902776" createdVersion="8" refreshedVersion="8" minRefreshableVersion="3" recordCount="117" xr:uid="{29C52E10-4160-4D81-8691-A8C7991A8357}">
  <cacheSource type="worksheet">
    <worksheetSource ref="A8:G125" sheet="Fuentes PEI v1+"/>
  </cacheSource>
  <cacheFields count="7">
    <cacheField name=" Línea Estratégica" numFmtId="0">
      <sharedItems/>
    </cacheField>
    <cacheField name="Sector" numFmtId="0">
      <sharedItems count="15">
        <s v="Vivienda, Ciudad y Territorio"/>
        <s v="Igualdad y Equidad"/>
        <s v="Educación"/>
        <s v="Tecnologías de la Información y las Comunicaciones"/>
        <s v="Presidencia "/>
        <s v="Interior"/>
        <s v="Cultura"/>
        <s v="Presidencia"/>
        <s v="Agricultura y Desarrollo Rural"/>
        <s v="Comercio, Industria y Turismo"/>
        <s v="Inclusión Social y Reconciliación"/>
        <s v="Información Estadística"/>
        <s v="Salud y Protección Social "/>
        <s v="Minas y Energía"/>
        <s v="Transporte"/>
      </sharedItems>
    </cacheField>
    <cacheField name="Nombre de la Iniciativa" numFmtId="0">
      <sharedItems longText="1"/>
    </cacheField>
    <cacheField name="Aporte Nación" numFmtId="173">
      <sharedItems containsSemiMixedTypes="0" containsString="0" containsNumber="1" minValue="0" maxValue="18600000000000"/>
    </cacheField>
    <cacheField name="Aporte Territorio" numFmtId="173">
      <sharedItems containsSemiMixedTypes="0" containsString="0" containsNumber="1" containsInteger="1" minValue="0" maxValue="36895891663"/>
    </cacheField>
    <cacheField name="Inversión Total" numFmtId="173">
      <sharedItems containsSemiMixedTypes="0" containsString="0" containsNumber="1" minValue="250000000" maxValue="18600000000000"/>
    </cacheField>
    <cacheField name="Entidad"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7">
  <r>
    <x v="0"/>
    <s v="Conexiones- 872 conexiones intradomiciliarias para el municipio de Puerto Tejada "/>
    <n v="5804480331"/>
    <n v="0"/>
    <n v="5804480331"/>
    <x v="0"/>
  </r>
  <r>
    <x v="0"/>
    <s v="Construcción unidades sanitarias con saneamiento básico para vivienda rural dispersa en el municipio de López de Micay "/>
    <n v="6015778891"/>
    <n v="0"/>
    <n v="6015778891"/>
    <x v="0"/>
  </r>
  <r>
    <x v="0"/>
    <s v="Construcción Etapa II línea de conducción Río Palace y planta de tratamiento de agua potable Palace, municipio de Popayán "/>
    <n v="89137132435"/>
    <n v="0"/>
    <n v="89137132435"/>
    <x v="0"/>
  </r>
  <r>
    <x v="0"/>
    <s v="Mejoramiento de 320 viviendas en El Tambo, López de Micay y Timbiquí "/>
    <n v="6743459012"/>
    <n v="0"/>
    <n v="6743459012"/>
    <x v="0"/>
  </r>
  <r>
    <x v="0"/>
    <s v="Mejoramiento de vivienda urbanos y rurales (2.228 urbanos y 2.101 rurales) para el Departamento del Cauca – varios municipios. "/>
    <n v="76576476996"/>
    <n v="12934800000"/>
    <n v="89511276996"/>
    <x v="1"/>
  </r>
  <r>
    <x v="1"/>
    <s v="Estudios y diseños plan maestro de saneamiento Guapi"/>
    <n v="2040317423"/>
    <n v="0"/>
    <n v="2040317423"/>
    <x v="2"/>
  </r>
  <r>
    <x v="1"/>
    <s v="Acueducto de Timbiquí"/>
    <n v="24844000000"/>
    <n v="0"/>
    <n v="24844000000"/>
    <x v="2"/>
  </r>
  <r>
    <x v="1"/>
    <s v="Acueducto Guapi etapa I captación y redes"/>
    <n v="33417519388"/>
    <n v="0"/>
    <n v="33417519388"/>
    <x v="2"/>
  </r>
  <r>
    <x v="1"/>
    <s v="Consultoría para cierre del botadero a cielo abierto el Olímpico"/>
    <n v="1523936656"/>
    <n v="0"/>
    <n v="1523936656"/>
    <x v="2"/>
  </r>
  <r>
    <x v="2"/>
    <s v="Universidad en Guapi (Estudios y diseños)"/>
    <n v="3000000000"/>
    <n v="0"/>
    <n v="3000000000"/>
    <x v="3"/>
  </r>
  <r>
    <x v="2"/>
    <s v="Estudios y diseños Universidad del Macizo"/>
    <n v="700000000"/>
    <n v="0"/>
    <n v="700000000"/>
    <x v="3"/>
  </r>
  <r>
    <x v="2"/>
    <s v="Programa de Tránsito Inmediato a la Educación Superior (PTIES) en la Institución Educativa Técnica Miguel Zapata"/>
    <n v="500000000"/>
    <n v="0"/>
    <n v="500000000"/>
    <x v="3"/>
  </r>
  <r>
    <x v="2"/>
    <s v="Culminación de obra Infraestructura física sede norte de la universidad del Cauca en Santander de Quilichao"/>
    <n v="36353000000"/>
    <n v="0"/>
    <n v="36353000000"/>
    <x v="3"/>
  </r>
  <r>
    <x v="2"/>
    <s v="Implementación Colegio Universidad en Guapi por UNICAUCA , adecuaciones de las IE La Normal y la IE San José"/>
    <n v="2000000000"/>
    <n v="0"/>
    <n v="2000000000"/>
    <x v="3"/>
  </r>
  <r>
    <x v="2"/>
    <s v="Estudios, Diseños y Construcción Para La Ampliación E Implementación De Infraestructura Física Universitaria  Proyectada En El Predio Belalcázar"/>
    <n v="43000000000"/>
    <n v="0"/>
    <n v="43000000000"/>
    <x v="3"/>
  </r>
  <r>
    <x v="2"/>
    <s v="Proyecto de infraestructura para el Nodo Suárez de la Universidad del Valle"/>
    <n v="52000000000"/>
    <n v="0"/>
    <n v="52000000000"/>
    <x v="3"/>
  </r>
  <r>
    <x v="2"/>
    <s v="Estudios, Diseños y Construcción Para La Ampliación E Implementación De Infraestructura Física Universitaria  Proyectada En La Sede Norte U Cauca S. Quilichao"/>
    <n v="31353000000"/>
    <n v="0"/>
    <n v="31353000000"/>
    <x v="3"/>
  </r>
  <r>
    <x v="2"/>
    <s v="Instalación de ambientes modulares  en predio de la Normal Superior. Institución de Educación Superior del Cauca."/>
    <n v="5000000000"/>
    <n v="0"/>
    <n v="5000000000"/>
    <x v="3"/>
  </r>
  <r>
    <x v="1"/>
    <s v="Prevención y atención a la desnutrición a través de la adquisición de 9,7 toneladas de harina de chontaduro a la Asociación de Productores de Cacao y Chontaduro del Tambo (APACH)"/>
    <n v="411280000"/>
    <n v="0"/>
    <n v="411280000"/>
    <x v="4"/>
  </r>
  <r>
    <x v="3"/>
    <s v="Implementación de zonas digitales de acceso público gratuito en Piendamó"/>
    <n v="17472000000"/>
    <n v="0"/>
    <n v="17472000000"/>
    <x v="5"/>
  </r>
  <r>
    <x v="2"/>
    <s v="Convocatoria de Mejoramiento de Infraestructura eductiva 2021"/>
    <n v="2200000000"/>
    <n v="2200000000"/>
    <n v="4400000000"/>
    <x v="6"/>
  </r>
  <r>
    <x v="4"/>
    <s v="Programa de sustitución de economías ilegalizadas en el departamento del cauca- RENACEMOS"/>
    <n v="20018447865"/>
    <n v="0"/>
    <n v="20018447865"/>
    <x v="7"/>
  </r>
  <r>
    <x v="5"/>
    <s v="Construcción de Alcaldía de Argelia"/>
    <n v="8438159066"/>
    <n v="0"/>
    <n v="8438159066"/>
    <x v="8"/>
  </r>
  <r>
    <x v="5"/>
    <s v="Construcción de Alcaldía de Guapi"/>
    <n v="9231695652"/>
    <n v="0"/>
    <n v="9231695652"/>
    <x v="8"/>
  </r>
  <r>
    <x v="6"/>
    <s v="Construcción casa de saberes municipio de Guachené Cauca. "/>
    <n v="1200000000"/>
    <n v="0"/>
    <n v="1200000000"/>
    <x v="9"/>
  </r>
  <r>
    <x v="7"/>
    <s v="Trece incentivos para la paz territorial . Fortalecer organizaciones comunales, étnicas, sociales, productivas, comunitarias, de jóvenes y de mujeres, entre otras, que estén legalmente constituidas, mediante una estrategia de incentivos para la implementación de proyectos de ejecución comunitaria."/>
    <n v="751941570"/>
    <n v="0"/>
    <n v="751941570"/>
    <x v="10"/>
  </r>
  <r>
    <x v="7"/>
    <s v="Complementación de estudios y diseños y la adecuación y mejoramiento del centro de desarrollo infantil - CDI en granito de oro"/>
    <n v="1698933967"/>
    <n v="0"/>
    <n v="1698933967"/>
    <x v="10"/>
  </r>
  <r>
    <x v="6"/>
    <s v="Adecuación y dotación de la Casa de la Cultura de Guapi"/>
    <n v="716000000"/>
    <n v="0"/>
    <n v="716000000"/>
    <x v="9"/>
  </r>
  <r>
    <x v="6"/>
    <s v="Construcción casa de saberes municipio de Villa Rica, Cauca"/>
    <n v="1200000000"/>
    <n v="0"/>
    <n v="1200000000"/>
    <x v="9"/>
  </r>
  <r>
    <x v="3"/>
    <s v="Zonas Comunitarias para la Paz (soluciones de Internet comunitario WiFi a escuelas rurales oficiales que carecen de conectividad, en municipios cobijados por los Programas de Desarrollo con Enfoque Territorial – PDET) "/>
    <n v="18033339258"/>
    <n v="0"/>
    <n v="18033339258"/>
    <x v="11"/>
  </r>
  <r>
    <x v="7"/>
    <s v="Estrategia de tránsito a economías lícitas "/>
    <n v="44672132177"/>
    <n v="0"/>
    <n v="44672132177"/>
    <x v="5"/>
  </r>
  <r>
    <x v="8"/>
    <s v="Proyecto Integrador de la Cadena de Coco: Programa Integral para el fortalecimiento de la cadena del coco (Coco+Pacífico, departamentos Cauca y Nariño) Fortalecer los cultivos de coco en la costa pacífica nariñense, mediante el trampeo para control del picudo, erradicación de cultivos y resiembra, estudio de mercado y acompañamiento técnico."/>
    <n v="7774148263"/>
    <n v="1916640000"/>
    <n v="9690788263"/>
    <x v="12"/>
  </r>
  <r>
    <x v="8"/>
    <s v="Modernización de 1 distrito de riego de pequeña escala del municipio de Balboa  en el Departamento de Cauca"/>
    <n v="278302508"/>
    <n v="0"/>
    <n v="278302508"/>
    <x v="13"/>
  </r>
  <r>
    <x v="9"/>
    <s v="Fomento del sistema económico propio e intercultural que promueve la conservación cultural, la sostenibilidad productiva y el fortalecimiento de los espacios de vida y el buen vivir de las familias indígenas del CRIC desde el turismo indígena. "/>
    <n v="1090210000"/>
    <n v="0"/>
    <n v="1090210000"/>
    <x v="14"/>
  </r>
  <r>
    <x v="8"/>
    <s v="Transformación ecológica y productiva de zonas degradadas por cultivos de uso ilícito en áreas de especial importancia ambiental en los departamentos de Nariño, Cauca y Chocó (Sistemas agroforestales de cacao)."/>
    <n v="3444578612"/>
    <n v="0"/>
    <n v="3444578612"/>
    <x v="5"/>
  </r>
  <r>
    <x v="8"/>
    <s v="Fortalecimiento de las capacidades productivas de café, mora, ganadería de leche y gallinas ponedoras de acuerdo con los usos y costumbres del pueblo Nasa en el municipio de Páez."/>
    <n v="3743625098"/>
    <n v="2696650131"/>
    <n v="6440275229"/>
    <x v="12"/>
  </r>
  <r>
    <x v="8"/>
    <s v="Fortalecimiento de las actividades económicas propias de las comunidades indígenas del oriente caucano de las familias pertenecientes a la Asociación De Autoridades Indígenas Del Oriente Caucano Totoguampa en los municipios de Silvia, Totoró, Piendamó y Morales "/>
    <n v="4582327956"/>
    <n v="2273240968"/>
    <n v="6855568924"/>
    <x v="15"/>
  </r>
  <r>
    <x v="8"/>
    <s v="Impulsar la productividad y competitividad del grano de café, mediante la producción primaria y el beneficio como una apuesta al mejoramiento de la calidad del grano, atendiendo la integralidad técnica, organizacional, ambiental y comercial de los caficultores de la ANUC en el departamento de Cauca"/>
    <n v="12000000000"/>
    <n v="0"/>
    <n v="12000000000"/>
    <x v="13"/>
  </r>
  <r>
    <x v="10"/>
    <s v="Plaza De Mercado de Puerto Tejada"/>
    <n v="23000000000"/>
    <n v="0"/>
    <n v="23000000000"/>
    <x v="16"/>
  </r>
  <r>
    <x v="9"/>
    <s v="Centros de Reindustrialización - ZASCAS"/>
    <n v="3017000000"/>
    <n v="0"/>
    <n v="3017000000"/>
    <x v="14"/>
  </r>
  <r>
    <x v="9"/>
    <s v="Empretur - Litoral Pacífico"/>
    <n v="2265810107"/>
    <n v="0"/>
    <n v="2265810107"/>
    <x v="14"/>
  </r>
  <r>
    <x v="9"/>
    <s v="Estudios, diseños complementarios y construccion de obras de infraestructura turística para el PNN - Gorgona"/>
    <n v="10014000000"/>
    <n v="0"/>
    <n v="10014000000"/>
    <x v="14"/>
  </r>
  <r>
    <x v="10"/>
    <s v="Plaza De Mercado Argelia"/>
    <n v="9000000000"/>
    <n v="0"/>
    <n v="9000000000"/>
    <x v="16"/>
  </r>
  <r>
    <x v="11"/>
    <s v="Actualización catastral Almaguer"/>
    <n v="11763176301.999998"/>
    <n v="0"/>
    <n v="11763176301.999998"/>
    <x v="17"/>
  </r>
  <r>
    <x v="11"/>
    <s v="Actualización catastral El Tambo"/>
    <n v="9009284952"/>
    <n v="0"/>
    <n v="9009284952"/>
    <x v="17"/>
  </r>
  <r>
    <x v="11"/>
    <s v="Actualización catastral Mercaderes"/>
    <n v="5622405454"/>
    <n v="0"/>
    <n v="5622405454"/>
    <x v="17"/>
  </r>
  <r>
    <x v="11"/>
    <s v="Actualización catastral Inzá"/>
    <n v="5564125714"/>
    <n v="0"/>
    <n v="5564125714"/>
    <x v="17"/>
  </r>
  <r>
    <x v="11"/>
    <s v="Actualización catastral Piamonte"/>
    <n v="5447394451"/>
    <n v="0"/>
    <n v="5447394451"/>
    <x v="17"/>
  </r>
  <r>
    <x v="11"/>
    <s v="Actualización catastral Cajibío"/>
    <n v="4190085530"/>
    <n v="0"/>
    <n v="4190085530"/>
    <x v="17"/>
  </r>
  <r>
    <x v="11"/>
    <s v="Actualización catastral Patía"/>
    <n v="4090286067"/>
    <n v="0"/>
    <n v="4090286067"/>
    <x v="17"/>
  </r>
  <r>
    <x v="11"/>
    <s v="Actualización catastral Argelia"/>
    <n v="3980448857"/>
    <n v="0"/>
    <n v="3980448857"/>
    <x v="17"/>
  </r>
  <r>
    <x v="11"/>
    <s v="Actualización catastral Sucre"/>
    <n v="3852618280"/>
    <n v="0"/>
    <n v="3852618280"/>
    <x v="17"/>
  </r>
  <r>
    <x v="11"/>
    <s v="Actualización catastral Florencia"/>
    <n v="3261334360"/>
    <n v="0"/>
    <n v="3261334360"/>
    <x v="17"/>
  </r>
  <r>
    <x v="11"/>
    <s v="Actualización catastral Miranda"/>
    <n v="3250675512"/>
    <n v="0"/>
    <n v="3250675512"/>
    <x v="17"/>
  </r>
  <r>
    <x v="11"/>
    <s v="Actualización catastral Guachené"/>
    <n v="3115836458"/>
    <n v="0"/>
    <n v="3115836458"/>
    <x v="17"/>
  </r>
  <r>
    <x v="11"/>
    <s v="Actualización catastral Padilla"/>
    <n v="2111434549"/>
    <n v="0"/>
    <n v="2111434549"/>
    <x v="17"/>
  </r>
  <r>
    <x v="9"/>
    <s v="Construcción del Centro Tematico Chicao en el municipio de Santander de Quilichao, Departamento del Cauca"/>
    <n v="15118265226"/>
    <n v="0"/>
    <n v="15118265226"/>
    <x v="14"/>
  </r>
  <r>
    <x v="3"/>
    <s v="Servicio de asistencia técnica para proyectos TIC"/>
    <n v="18489438308"/>
    <n v="0"/>
    <n v="18489438308"/>
    <x v="18"/>
  </r>
  <r>
    <x v="9"/>
    <s v="Construcción y adecuación de la plazoleta regional de la Paz como escenario de promoción intercultural, turístico y de emprendimiento en el municipio de Miranda Cauca."/>
    <n v="14933900180"/>
    <n v="0"/>
    <n v="14933900180"/>
    <x v="14"/>
  </r>
  <r>
    <x v="10"/>
    <s v="Plaza De Mercado de El Tambo"/>
    <n v="4500000000"/>
    <n v="0"/>
    <n v="4500000000"/>
    <x v="16"/>
  </r>
  <r>
    <x v="10"/>
    <s v="Punto de Abastecimiento Solidario en Argelia"/>
    <n v="3300000000"/>
    <n v="0"/>
    <n v="3300000000"/>
    <x v="16"/>
  </r>
  <r>
    <x v="10"/>
    <s v="Punto de Abastecimiento Solidario en Balboa"/>
    <n v="3300000000"/>
    <n v="0"/>
    <n v="3300000000"/>
    <x v="16"/>
  </r>
  <r>
    <x v="10"/>
    <s v="Punto de Abastecimiento Solidario en Cajibío"/>
    <n v="3300000000"/>
    <n v="0"/>
    <n v="3300000000"/>
    <x v="16"/>
  </r>
  <r>
    <x v="10"/>
    <s v="Punto de Abastecimiento Solidario en Caldono"/>
    <n v="3300000000"/>
    <n v="0"/>
    <n v="3300000000"/>
    <x v="16"/>
  </r>
  <r>
    <x v="10"/>
    <s v="Punto de Abastecimiento Solidario en Caloto  "/>
    <n v="3300000000"/>
    <n v="0"/>
    <n v="3300000000"/>
    <x v="16"/>
  </r>
  <r>
    <x v="10"/>
    <s v="Punto de Abastecimiento Solidario en Corinto"/>
    <n v="3300000000"/>
    <n v="0"/>
    <n v="3300000000"/>
    <x v="16"/>
  </r>
  <r>
    <x v="10"/>
    <s v="Punto de Abastecimiento Solidario en El Tambo"/>
    <n v="3300000000"/>
    <n v="0"/>
    <n v="3300000000"/>
    <x v="16"/>
  </r>
  <r>
    <x v="10"/>
    <s v="Punto de Abastecimiento Solidario en Guapi"/>
    <n v="3300000000"/>
    <n v="0"/>
    <n v="3300000000"/>
    <x v="16"/>
  </r>
  <r>
    <x v="10"/>
    <s v="Punto de Abastecimiento Solidario en Jámbalo"/>
    <n v="3300000000"/>
    <n v="0"/>
    <n v="3300000000"/>
    <x v="16"/>
  </r>
  <r>
    <x v="10"/>
    <s v="Punto de Abastecimiento Solidario en Mercaderes"/>
    <n v="3300000000"/>
    <n v="0"/>
    <n v="3300000000"/>
    <x v="16"/>
  </r>
  <r>
    <x v="10"/>
    <s v="Punto de Abastecimiento Solidario en Miranda"/>
    <n v="3300000000"/>
    <n v="0"/>
    <n v="3300000000"/>
    <x v="16"/>
  </r>
  <r>
    <x v="10"/>
    <s v="Punto de Abastecimiento Solidario en Morales"/>
    <n v="3300000000"/>
    <n v="0"/>
    <n v="3300000000"/>
    <x v="16"/>
  </r>
  <r>
    <x v="10"/>
    <s v="Punto de Abastecimiento Solidario en Patía"/>
    <n v="3300000000"/>
    <n v="0"/>
    <n v="3300000000"/>
    <x v="16"/>
  </r>
  <r>
    <x v="10"/>
    <s v="Punto de Abastecimiento Solidario en Popayán"/>
    <n v="3300000000"/>
    <n v="0"/>
    <n v="3300000000"/>
    <x v="16"/>
  </r>
  <r>
    <x v="10"/>
    <s v="Punto de Abastecimiento Solidario en Santander de Quilichao"/>
    <n v="3300000000"/>
    <n v="0"/>
    <n v="3300000000"/>
    <x v="16"/>
  </r>
  <r>
    <x v="10"/>
    <s v="Punto de Abastecimiento Solidario en Timbiquí "/>
    <n v="3300000000"/>
    <n v="0"/>
    <n v="3300000000"/>
    <x v="16"/>
  </r>
  <r>
    <x v="10"/>
    <s v="Punto de Abastecimiento Solidario en Toribio"/>
    <n v="3300000000"/>
    <n v="0"/>
    <n v="3300000000"/>
    <x v="16"/>
  </r>
  <r>
    <x v="10"/>
    <s v="Malecón Sobre El Rio Suárez"/>
    <n v="3000000000"/>
    <n v="0"/>
    <n v="3000000000"/>
    <x v="16"/>
  </r>
  <r>
    <x v="10"/>
    <s v="Construcción Plaza de Mercado de López de Micay Cauca"/>
    <n v="6500000000"/>
    <n v="0"/>
    <n v="6500000000"/>
    <x v="16"/>
  </r>
  <r>
    <x v="9"/>
    <s v="Línea de crédito de agroindustria para empresas con códigos de actividades económicas específicas del sector económico agroindustrial / municipios del Cañón del Micay."/>
    <n v="320000000"/>
    <n v="0"/>
    <n v="320000000"/>
    <x v="14"/>
  </r>
  <r>
    <x v="8"/>
    <s v="Implementación de sistemas agroforestales sostenibles con componentes de asistencia técnica, transformación industrial y procesos de comercialización"/>
    <n v="18000000000"/>
    <n v="0"/>
    <n v="18000000000"/>
    <x v="19"/>
  </r>
  <r>
    <x v="8"/>
    <s v="Modernización de 2 distrito de riego de pequeña escala del municipio de Totoró y Mercaderes en el Departamento de Cauca"/>
    <n v="856208160"/>
    <n v="0"/>
    <n v="856208160"/>
    <x v="13"/>
  </r>
  <r>
    <x v="3"/>
    <s v="Centros digitales para conectividad"/>
    <n v="3255584463"/>
    <n v="0"/>
    <n v="3255584463"/>
    <x v="18"/>
  </r>
  <r>
    <x v="8"/>
    <s v="Fortalecimiento de las capacidades productivas, organizacionales y comerciales de los productores de café, cítricos y cacao; en comunidades campesinas, afro e indígenas ubicados en los municipios de Miranda, Padilla, Puerto Tejada, Corinto, Caloto, Guachené, Villa Rica, Santander de Quilichao, Buenos Aires, Suarez y Caldono, en el Norte del Departamento del Cauca- BP 3694"/>
    <n v="15000000000"/>
    <n v="3750000000"/>
    <n v="18750000000"/>
    <x v="13"/>
  </r>
  <r>
    <x v="8"/>
    <s v="Fortalecimiento de las capacidades productivas a través de bancos de maquinaria para los resguardos Huellas y Páez de Corinto en los predios de Liberación Emperatriz y García Arriba en los municipios de Caloto y Corinto en el marco de la Reforma Rural Integral"/>
    <n v="5000000000"/>
    <n v="1250000000"/>
    <n v="6250000000"/>
    <x v="13"/>
  </r>
  <r>
    <x v="8"/>
    <s v="Fortalecimiento a la capacidad productiva agroindustrial de la empresa procesadora y comercializadora de café tostado y molido “Nasa Café” orientada a mejorar la economía en el Territorio Indígena de la Parcialidad de Huellas Caloto - Norte del Cauca, con el fortalecimiento a caficultores, construcción y dotación de infraestructura y comercialización"/>
    <n v="2000000000"/>
    <n v="500000000"/>
    <n v="2500000000"/>
    <x v="13"/>
  </r>
  <r>
    <x v="8"/>
    <s v="Fortalecimiento de la Caficultura sostenible en 33 municipios del departamento del Cauca: Un enfoque integral para la productividad, calidad y comercialización."/>
    <n v="25000000000"/>
    <n v="5000000000"/>
    <n v="30000000000"/>
    <x v="20"/>
  </r>
  <r>
    <x v="12"/>
    <s v="Hospital del segundo nivel del Patía​"/>
    <n v="37000000000"/>
    <n v="5000000000"/>
    <n v="42000000000"/>
    <x v="21"/>
  </r>
  <r>
    <x v="12"/>
    <s v="Remodelación del Hospital de Guapi"/>
    <n v="36895891663"/>
    <n v="0"/>
    <n v="36895891663"/>
    <x v="22"/>
  </r>
  <r>
    <x v="12"/>
    <s v="Reposición de la unidad de atención en salud Suárez – Cauca"/>
    <n v="30000000000"/>
    <n v="0"/>
    <n v="30000000000"/>
    <x v="22"/>
  </r>
  <r>
    <x v="12"/>
    <s v="Construcción De La Unidad De Atención En Salud El Plateado, E.S.E. Suroccidente Cauca"/>
    <n v="22458423926"/>
    <n v="0"/>
    <n v="22458423926"/>
    <x v="22"/>
  </r>
  <r>
    <x v="12"/>
    <s v="Reposición de la infraestructura física de la unidad nivel 1 López de Micay, unidad de atención de la E.S.E. occidente, departamento del Cauca  "/>
    <n v="44165636109"/>
    <n v="0"/>
    <n v="44165636109"/>
    <x v="22"/>
  </r>
  <r>
    <x v="12"/>
    <s v="Construcción de la planta física para la reubicación de servicios de consulta externa y áreas administrativas Hospital Susana López de Valencia  E.S.E."/>
    <n v="16497522812"/>
    <n v="0"/>
    <n v="16497522812"/>
    <x v="22"/>
  </r>
  <r>
    <x v="12"/>
    <s v="Construcción hospital nivel 1 de Padilla"/>
    <n v="14550608204"/>
    <n v="0"/>
    <n v="14550608204"/>
    <x v="22"/>
  </r>
  <r>
    <x v="12"/>
    <s v="Adecuaciones menores de 4 unidades de atención en salud"/>
    <n v="1218590954"/>
    <n v="0"/>
    <n v="1218590954"/>
    <x v="22"/>
  </r>
  <r>
    <x v="12"/>
    <s v="Construir, mejorar, ampliar y dotar cinco puestos de salud de los corregimientos de Mojarras, San Joaquín, Arboledas, Cajamarca y en la vereda Esperanzas del Mayo para mejorar la cobertura y calidad de los servicios de salud de 8000 personas en el Municipios de Mercaderes"/>
    <n v="329933688"/>
    <n v="0"/>
    <n v="329933688"/>
    <x v="22"/>
  </r>
  <r>
    <x v="12"/>
    <s v="Adecuación y dotación de (3) puestos de salud (apoyan resguardo indígena de Ambaló) en zona rural que beneficiará a 700 habitantes del municipio de Silvia, departamento del cauca"/>
    <n v="535260922"/>
    <n v="0"/>
    <n v="535260922"/>
    <x v="22"/>
  </r>
  <r>
    <x v="12"/>
    <s v="Construir centros de salud, en los centros poblados de Guachicono, San Miguel, Altamira y Pancitará del municipio de La  Vega para garantizar el servicio de salud a la población rural del municipio de La Vega"/>
    <n v="3283059964"/>
    <n v="0"/>
    <n v="3283059964"/>
    <x v="22"/>
  </r>
  <r>
    <x v="13"/>
    <s v="Se propone fortalecer el proceso de formación de al menos 50 participantes en los distritos de Cauca, a través de procesos formativos certificados"/>
    <n v="250000000"/>
    <n v="0"/>
    <n v="250000000"/>
    <x v="23"/>
  </r>
  <r>
    <x v="13"/>
    <s v="Apoyar en la implementación de la estrategia de sociedad del conocimiento para el fomento de buenas prácticas en la actividad minera en el departamento de Cauca"/>
    <n v="480000000"/>
    <n v="0"/>
    <n v="480000000"/>
    <x v="23"/>
  </r>
  <r>
    <x v="13"/>
    <s v="Aunar esfuerzos técnicos, administrativos y financieros para adelantar acciones asociadas con minería, energía e hidrocarburos del plan de acción 2025, dentro del Plan Cuatrienal 2023-2026 del Decreto 1811 de 2017."/>
    <n v="500000000"/>
    <n v="0"/>
    <n v="500000000"/>
    <x v="23"/>
  </r>
  <r>
    <x v="13"/>
    <s v="Distrito Minero Norte del Cauca"/>
    <n v="564285714"/>
    <n v="0"/>
    <n v="564285714"/>
    <x v="23"/>
  </r>
  <r>
    <x v="13"/>
    <s v="Distrito Minero Litoral Pacífico Caucano"/>
    <n v="564285714"/>
    <n v="0"/>
    <n v="564285714"/>
    <x v="23"/>
  </r>
  <r>
    <x v="13"/>
    <s v="148 Comunidades energéticas (Primera Fase Comunidades Focalizadas y Priorizadas 2024-2026)"/>
    <n v="75184000000"/>
    <n v="0"/>
    <n v="75184000000"/>
    <x v="23"/>
  </r>
  <r>
    <x v="14"/>
    <s v="Corredor  Estanquillo - Timbío - Popayán  (APP)"/>
    <n v="18600000000000"/>
    <n v="0"/>
    <n v="18600000000000"/>
    <x v="24"/>
  </r>
  <r>
    <x v="14"/>
    <s v="Vía al Mar (POPAYAN EL TAMBO - MUNCHIQUE)"/>
    <n v="602785224502.61169"/>
    <n v="0"/>
    <n v="602785224502.61169"/>
    <x v="25"/>
  </r>
  <r>
    <x v="14"/>
    <s v="MUNCHIQUE - HUISITO - HONDURAS"/>
    <n v="666483582568"/>
    <n v="0"/>
    <n v="666483582568"/>
    <x v="25"/>
  </r>
  <r>
    <x v="14"/>
    <s v="PLATEADO - LOPEZ DE MICAY"/>
    <n v="1041957550883"/>
    <n v="0"/>
    <n v="1041957550883"/>
    <x v="25"/>
  </r>
  <r>
    <x v="14"/>
    <s v="ARGELIA – EL PLATEADO  (Vía al Mar Cauca)"/>
    <n v="434553424034.30597"/>
    <n v="0"/>
    <n v="434553424034.30597"/>
    <x v="25"/>
  </r>
  <r>
    <x v="14"/>
    <s v="Anillo Vial del Macizo"/>
    <n v="384587872212"/>
    <n v="0"/>
    <n v="384587872212"/>
    <x v="25"/>
  </r>
  <r>
    <x v="14"/>
    <s v="Caminos Comunitarios para la Paz Total "/>
    <n v="97536000000"/>
    <n v="0"/>
    <n v="97536000000"/>
    <x v="25"/>
  </r>
  <r>
    <x v="14"/>
    <s v="Mejoramiento de la infraestructura del lado aire del Aeródromo de Timbiquí"/>
    <n v="169372000000"/>
    <n v="0"/>
    <n v="169372000000"/>
    <x v="25"/>
  </r>
  <r>
    <x v="14"/>
    <s v="Mejoramiento de la Infraestructura Lado Aire y Lado Tierra del Aeropuerto Juan Casiano Solis de Guapi"/>
    <n v="100000000000"/>
    <n v="0"/>
    <n v="100000000000"/>
    <x v="25"/>
  </r>
  <r>
    <x v="14"/>
    <s v="Mejoramiento de la Via  Silvia - Totoro , Sector Silvia - Totoro, Departamento del Cauca   17 km"/>
    <n v="8000000000"/>
    <n v="0"/>
    <n v="8000000000"/>
    <x v="25"/>
  </r>
  <r>
    <x v="14"/>
    <s v="Patico - Puracé - Santa Leticia - Belén - La Plata"/>
    <n v="60000000000"/>
    <n v="0"/>
    <n v="60000000000"/>
    <x v="25"/>
  </r>
  <r>
    <x v="10"/>
    <s v="Placa Huella en Suárez​"/>
    <n v="9000000000"/>
    <n v="0"/>
    <n v="9000000000"/>
    <x v="16"/>
  </r>
  <r>
    <x v="14"/>
    <s v="Vía El estrecho - Balboa - Argelia - El plateado(está en INVIAS)"/>
    <n v="88000000000"/>
    <n v="22000000000"/>
    <n v="110000000000"/>
    <x v="2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7">
  <r>
    <s v=" Línea Estratégica 1. Vivienda Digna y Agua Potable y Saneamiento Básico "/>
    <x v="0"/>
    <s v="Conexiones- 872 conexiones intradomiciliarias para el municipio de Puerto Tejada "/>
    <n v="5804480331"/>
    <n v="0"/>
    <n v="5804480331"/>
    <s v="Ministerio de Vivienda, Ciudad y Territorio"/>
  </r>
  <r>
    <s v=" Línea Estratégica 1. Vivienda Digna y Agua Potable y Saneamiento Básico "/>
    <x v="0"/>
    <s v="Construcción unidades sanitarias con saneamiento básico para vivienda rural dispersa en el municipio de López de Micay "/>
    <n v="6015778891"/>
    <n v="0"/>
    <n v="6015778891"/>
    <s v="Ministerio de Vivienda, Ciudad y Territorio"/>
  </r>
  <r>
    <s v=" Línea Estratégica 1. Vivienda Digna y Agua Potable y Saneamiento Básico "/>
    <x v="0"/>
    <s v="Construcción Etapa II línea de conducción Río Palace y planta de tratamiento de agua potable Palace, municipio de Popayán "/>
    <n v="89137132435"/>
    <n v="0"/>
    <n v="89137132435"/>
    <s v="Ministerio de Vivienda, Ciudad y Territorio"/>
  </r>
  <r>
    <s v=" Línea Estratégica 1. Vivienda Digna y Agua Potable y Saneamiento Básico "/>
    <x v="0"/>
    <s v="Mejoramiento de 320 viviendas en El Tambo, López de Micay y Timbiquí "/>
    <n v="6743459012"/>
    <n v="0"/>
    <n v="6743459012"/>
    <s v="Ministerio de Vivienda, Ciudad y Territorio - FONVIVIENDA"/>
  </r>
  <r>
    <s v=" Línea Estratégica 1. Vivienda Digna y Agua Potable y Saneamiento Básico "/>
    <x v="0"/>
    <s v="Mejoramiento de vivienda urbanos y rurales (2.228 urbanos y 2.101 rurales) para el Departamento del Cauca – varios municipios. "/>
    <n v="76576476996"/>
    <n v="12934800000"/>
    <n v="89511276996"/>
    <s v="Ministerio de Vivienda, Ciudad y Territorio - FONVIVIENDA /Municipios Cauca"/>
  </r>
  <r>
    <s v=" Línea Estratégica 1. Vivienda Digna y Agua Potable y Saneamiento Básico "/>
    <x v="1"/>
    <s v="Estudios y diseños plan maestro de saneamiento Guapi"/>
    <n v="2040317423"/>
    <n v="0"/>
    <n v="2040317423"/>
    <s v="Fondo Todos Somos PAZcífico"/>
  </r>
  <r>
    <s v=" Línea Estratégica 1. Vivienda Digna y Agua Potable y Saneamiento Básico "/>
    <x v="1"/>
    <s v="Acueducto de Timbiquí"/>
    <n v="24844000000"/>
    <n v="0"/>
    <n v="24844000000"/>
    <s v="Fondo Todos Somos PAZcífico"/>
  </r>
  <r>
    <s v=" Línea Estratégica 1. Vivienda Digna y Agua Potable y Saneamiento Básico "/>
    <x v="1"/>
    <s v="Acueducto Guapi etapa I captación y redes"/>
    <n v="33417519388"/>
    <n v="0"/>
    <n v="33417519388"/>
    <s v="Fondo Todos Somos PAZcífico"/>
  </r>
  <r>
    <s v=" Línea Estratégica 1. Vivienda Digna y Agua Potable y Saneamiento Básico "/>
    <x v="1"/>
    <s v="Consultoría para cierre del botadero a cielo abierto el Olímpico"/>
    <n v="1523936656"/>
    <n v="0"/>
    <n v="1523936656"/>
    <s v="Fondo Todos Somos PAZcífico"/>
  </r>
  <r>
    <s v="Línea estratégica 2. Educación Integral "/>
    <x v="2"/>
    <s v="Universidad en Guapi (Estudios y diseños)"/>
    <n v="3000000000"/>
    <n v="0"/>
    <n v="3000000000"/>
    <s v="Ministerio de Educación Nacional"/>
  </r>
  <r>
    <s v="Línea estratégica 2. Educación Integral "/>
    <x v="2"/>
    <s v="Estudios y diseños Universidad del Macizo"/>
    <n v="700000000"/>
    <n v="0"/>
    <n v="700000000"/>
    <s v="Ministerio de Educación Nacional"/>
  </r>
  <r>
    <s v="Línea estratégica 2. Educación Integral "/>
    <x v="2"/>
    <s v="Programa de Tránsito Inmediato a la Educación Superior (PTIES) en la Institución Educativa Técnica Miguel Zapata"/>
    <n v="500000000"/>
    <n v="0"/>
    <n v="500000000"/>
    <s v="Ministerio de Educación Nacional"/>
  </r>
  <r>
    <s v="Línea estratégica 2. Educación Integral "/>
    <x v="2"/>
    <s v="Culminación de obra Infraestructura física sede norte de la universidad del Cauca en Santander de Quilichao"/>
    <n v="36353000000"/>
    <n v="0"/>
    <n v="36353000000"/>
    <s v="Ministerio de Educación Nacional"/>
  </r>
  <r>
    <s v="Línea estratégica 2. Educación Integral "/>
    <x v="2"/>
    <s v="Implementación Colegio Universidad en Guapi por UNICAUCA , adecuaciones de las IE La Normal y la IE San José"/>
    <n v="2000000000"/>
    <n v="0"/>
    <n v="2000000000"/>
    <s v="Ministerio de Educación Nacional"/>
  </r>
  <r>
    <s v="Línea estratégica 2. Educación Integral "/>
    <x v="2"/>
    <s v="Estudios, Diseños y Construcción Para La Ampliación E Implementación De Infraestructura Física Universitaria  Proyectada En El Predio Belalcázar"/>
    <n v="43000000000"/>
    <n v="0"/>
    <n v="43000000000"/>
    <s v="Ministerio de Educación Nacional"/>
  </r>
  <r>
    <s v="Línea estratégica 2. Educación Integral "/>
    <x v="2"/>
    <s v="Proyecto de infraestructura para el Nodo Suárez de la Universidad del Valle"/>
    <n v="52000000000"/>
    <n v="0"/>
    <n v="52000000000"/>
    <s v="Ministerio de Educación Nacional"/>
  </r>
  <r>
    <s v="Línea estratégica 2. Educación Integral "/>
    <x v="2"/>
    <s v="Estudios, Diseños y Construcción Para La Ampliación E Implementación De Infraestructura Física Universitaria  Proyectada En La Sede Norte U Cauca S. Quilichao"/>
    <n v="31353000000"/>
    <n v="0"/>
    <n v="31353000000"/>
    <s v="Ministerio de Educación Nacional"/>
  </r>
  <r>
    <s v="Línea estratégica 2. Educación Integral "/>
    <x v="2"/>
    <s v="Instalación de ambientes modulares  en predio de la Normal Superior. Institución de Educación Superior del Cauca."/>
    <n v="5000000000"/>
    <n v="0"/>
    <n v="5000000000"/>
    <s v="Ministerio de Educación Nacional"/>
  </r>
  <r>
    <s v="Línea estratégica 2. Educación Integral "/>
    <x v="1"/>
    <s v="Prevención y atención a la desnutrición a través de la adquisición de 9,7 toneladas de harina de chontaduro a la Asociación de Productores de Cacao y Chontaduro del Tambo (APACH)"/>
    <n v="411280000"/>
    <n v="0"/>
    <n v="411280000"/>
    <s v="ICBF - Instituto Colombiano de Binestar Familiar"/>
  </r>
  <r>
    <s v="Línea estratégica 2. Educación Integral "/>
    <x v="3"/>
    <s v="Implementación de zonas digitales de acceso público gratuito en Piendamó"/>
    <n v="17472000000"/>
    <n v="0"/>
    <n v="17472000000"/>
    <s v="Agencia de Renovación del Territorio "/>
  </r>
  <r>
    <s v="Línea estratégica 2. Educación Integral "/>
    <x v="2"/>
    <s v="Convocatoria de Mejoramiento de Infraestructura eductiva 2021"/>
    <n v="2200000000"/>
    <n v="2200000000"/>
    <n v="4400000000"/>
    <s v="Departamento Nacional de Planeación (FRPT) / Municipio de Jamundí"/>
  </r>
  <r>
    <s v="Línea estratégica 3.  Paz y Reconciliación "/>
    <x v="4"/>
    <s v="Programa de sustitución de economías ilegalizadas en el departamento del cauca- RENACEMOS"/>
    <n v="20018447865"/>
    <n v="0"/>
    <n v="20018447865"/>
    <s v="Unidad de Sustitución de Cultivos Ilícitos - Fondo Programas Especiales para la Paz (Fondo Paz)"/>
  </r>
  <r>
    <s v="Línea estratégica 3.  Paz y Reconciliación "/>
    <x v="5"/>
    <s v="Construcción de Alcaldía de Argelia"/>
    <n v="8438159066"/>
    <n v="0"/>
    <n v="8438159066"/>
    <s v="Ministerio del Interior"/>
  </r>
  <r>
    <s v="Línea estratégica 3.  Paz y Reconciliación "/>
    <x v="5"/>
    <s v="Construcción de Alcaldía de Guapi"/>
    <n v="9231695652"/>
    <n v="0"/>
    <n v="9231695652"/>
    <s v="Ministerio del Interior"/>
  </r>
  <r>
    <s v="Línea estratégica 3.  Paz y Reconciliación "/>
    <x v="6"/>
    <s v="Construcción casa de saberes municipio de Guachené Cauca. "/>
    <n v="1200000000"/>
    <n v="0"/>
    <n v="1200000000"/>
    <s v="Ministerio de Cultura, las Artes y los Saberes"/>
  </r>
  <r>
    <s v="Línea estratégica 3.  Paz y Reconciliación "/>
    <x v="7"/>
    <s v="Trece incentivos para la paz territorial . Fortalecer organizaciones comunales, étnicas, sociales, productivas, comunitarias, de jóvenes y de mujeres, entre otras, que estén legalmente constituidas, mediante una estrategia de incentivos para la implementación de proyectos de ejecución comunitaria."/>
    <n v="751941570"/>
    <n v="0"/>
    <n v="751941570"/>
    <s v="Fondo de Programas Especiales para la Paz"/>
  </r>
  <r>
    <s v="Línea estratégica 3.  Paz y Reconciliación "/>
    <x v="7"/>
    <s v="Complementación de estudios y diseños y la adecuación y mejoramiento del centro de desarrollo infantil - CDI en granito de oro"/>
    <n v="1698933967"/>
    <n v="0"/>
    <n v="1698933967"/>
    <s v="Fondo de Programas Especiales para la Paz"/>
  </r>
  <r>
    <s v="Línea estratégica 3.  Paz y Reconciliación "/>
    <x v="6"/>
    <s v="Adecuación y dotación de la Casa de la Cultura de Guapi"/>
    <n v="716000000"/>
    <n v="0"/>
    <n v="716000000"/>
    <s v="Ministerio de Cultura, las Artes y los Saberes"/>
  </r>
  <r>
    <s v="Línea estratégica 3.  Paz y Reconciliación "/>
    <x v="6"/>
    <s v="Construcción casa de saberes municipio de Villa Rica, Cauca"/>
    <n v="1200000000"/>
    <n v="0"/>
    <n v="1200000000"/>
    <s v="Ministerio de Cultura, las Artes y los Saberes"/>
  </r>
  <r>
    <s v="Línea estratégica 3.  Paz y Reconciliación "/>
    <x v="3"/>
    <s v="Zonas Comunitarias para la Paz (soluciones de Internet comunitario WiFi a escuelas rurales oficiales que carecen de conectividad, en municipios cobijados por los Programas de Desarrollo con Enfoque Territorial – PDET) "/>
    <n v="18033339258"/>
    <n v="0"/>
    <n v="18033339258"/>
    <s v="Ministerio de Tecnologías de la Información y las Comunicaciones "/>
  </r>
  <r>
    <s v="Línea estratégica 3.  Paz y Reconciliación "/>
    <x v="7"/>
    <s v="Estrategia de tránsito a economías lícitas "/>
    <n v="44672132177"/>
    <n v="0"/>
    <n v="44672132177"/>
    <s v="Agencia de Renovación del Territorio  / Dirección de Sustitución de Cultivos de Uso Ilícito"/>
  </r>
  <r>
    <s v="Línea estratégica 4. Desarrollo Rural y Transformación Productiva "/>
    <x v="8"/>
    <s v="Proyecto Integrador de la Cadena de Coco: Programa Integral para el fortalecimiento de la cadena del coco (Coco+Pacífico, departamentos Cauca y Nariño) Fortalecer los cultivos de coco en la costa pacífica nariñense, mediante el trampeo para control del picudo, erradicación de cultivos y resiembra, estudio de mercado y acompañamiento técnico."/>
    <n v="7774148263"/>
    <n v="1916640000"/>
    <n v="9690788263"/>
    <s v="Agencia de Renovación del Territorio / Comunidad"/>
  </r>
  <r>
    <s v="Línea estratégica 4. Desarrollo Rural y Transformación Productiva "/>
    <x v="8"/>
    <s v="Modernización de 1 distrito de riego de pequeña escala del municipio de Balboa  en el Departamento de Cauca"/>
    <n v="278302508"/>
    <n v="0"/>
    <n v="278302508"/>
    <s v="Agencia de Desarrollo Rural -  Fondo Nacional de Adecuación de Tierras"/>
  </r>
  <r>
    <s v="Línea estratégica 4. Desarrollo Rural y Transformación Productiva "/>
    <x v="9"/>
    <s v="Fomento del sistema económico propio e intercultural que promueve la conservación cultural, la sostenibilidad productiva y el fortalecimiento de los espacios de vida y el buen vivir de las familias indígenas del CRIC desde el turismo indígena. "/>
    <n v="1090210000"/>
    <n v="0"/>
    <n v="1090210000"/>
    <s v="FONTUR"/>
  </r>
  <r>
    <s v="Línea estratégica 4. Desarrollo Rural y Transformación Productiva "/>
    <x v="8"/>
    <s v="Transformación ecológica y productiva de zonas degradadas por cultivos de uso ilícito en áreas de especial importancia ambiental en los departamentos de Nariño, Cauca y Chocó (Sistemas agroforestales de cacao)."/>
    <n v="3444578612"/>
    <n v="0"/>
    <n v="3444578612"/>
    <s v="Dirección de Sustitución de Cultivo de Uso Ilícito"/>
  </r>
  <r>
    <s v="Línea estratégica 4. Desarrollo Rural y Transformación Productiva "/>
    <x v="8"/>
    <s v="Fortalecimiento de las capacidades productivas de café, mora, ganadería de leche y gallinas ponedoras de acuerdo con los usos y costumbres del pueblo Nasa en el municipio de Páez."/>
    <n v="3743625098"/>
    <n v="2696650131"/>
    <n v="6440275229"/>
    <s v="Agencia de Desarrollo Rural / Comunidad"/>
  </r>
  <r>
    <s v="Línea estratégica 4. Desarrollo Rural y Transformación Productiva "/>
    <x v="8"/>
    <s v="Fortalecimiento de las actividades económicas propias de las comunidades indígenas del oriente caucano de las familias pertenecientes a la Asociación De Autoridades Indígenas Del Oriente Caucano Totoguampa en los municipios de Silvia, Totoró, Piendamó y Morales "/>
    <n v="4582327956"/>
    <n v="2273240968"/>
    <n v="6855568924"/>
    <s v="Agencia de Desarrollo Rural / Comunidad"/>
  </r>
  <r>
    <s v="Línea estratégica 4. Desarrollo Rural y Transformación Productiva "/>
    <x v="8"/>
    <s v="Impulsar la productividad y competitividad del grano de café, mediante la producción primaria y el beneficio como una apuesta al mejoramiento de la calidad del grano, atendiendo la integralidad técnica, organizacional, ambiental y comercial de los caficultores de la ANUC en el departamento de Cauca"/>
    <n v="12000000000"/>
    <n v="0"/>
    <n v="12000000000"/>
    <s v="Agencia de Desarrollo Rural"/>
  </r>
  <r>
    <s v="Línea estratégica 4. Desarrollo Rural y Transformación Productiva "/>
    <x v="10"/>
    <s v="Plaza De Mercado de Puerto Tejada"/>
    <n v="23000000000"/>
    <n v="0"/>
    <n v="23000000000"/>
    <s v="Departamento Administrativo de Prosperidad Social"/>
  </r>
  <r>
    <s v="Línea estratégica 4. Desarrollo Rural y Transformación Productiva "/>
    <x v="9"/>
    <s v="Centros de Reindustrialización - ZASCAS"/>
    <n v="3017000000"/>
    <n v="0"/>
    <n v="3017000000"/>
    <s v="Ministerio de Comercio, Industria y Turismo"/>
  </r>
  <r>
    <s v="Línea estratégica 4. Desarrollo Rural y Transformación Productiva "/>
    <x v="9"/>
    <s v="Empretur - Litoral Pacífico"/>
    <n v="2265810107"/>
    <n v="0"/>
    <n v="2265810107"/>
    <s v="Ministerio de Comercio, Industria y Turismo - FONTUR"/>
  </r>
  <r>
    <s v="Línea estratégica 4. Desarrollo Rural y Transformación Productiva "/>
    <x v="9"/>
    <s v="Estudios, diseños complementarios y construccion de obras de infraestructura turística para el PNN - Gorgona"/>
    <n v="10014000000"/>
    <n v="0"/>
    <n v="10014000000"/>
    <s v="Ministerio de Comercio, Industria y Turismo - FONTUR"/>
  </r>
  <r>
    <s v="Línea estratégica 4. Desarrollo Rural y Transformación Productiva "/>
    <x v="10"/>
    <s v="Plaza De Mercado Argelia"/>
    <n v="9000000000"/>
    <n v="0"/>
    <n v="9000000000"/>
    <s v="Departamento Administrativo de Prosperidad Social"/>
  </r>
  <r>
    <s v="Línea estratégica 4. Desarrollo Rural y Transformación Productiva "/>
    <x v="11"/>
    <s v="Actualización catastral Almaguer"/>
    <n v="11763176301.999998"/>
    <n v="0"/>
    <n v="11763176301.999998"/>
    <s v="IGAC - Instituto Geográfico Agustín Codazzi"/>
  </r>
  <r>
    <s v="Línea estratégica 4. Desarrollo Rural y Transformación Productiva "/>
    <x v="11"/>
    <s v="Actualización catastral El Tambo"/>
    <n v="9009284952"/>
    <n v="0"/>
    <n v="9009284952"/>
    <s v="IGAC - Instituto Geográfico Agustín Codazzi"/>
  </r>
  <r>
    <s v="Línea estratégica 4. Desarrollo Rural y Transformación Productiva "/>
    <x v="11"/>
    <s v="Actualización catastral Mercaderes"/>
    <n v="5622405454"/>
    <n v="0"/>
    <n v="5622405454"/>
    <s v="IGAC - Instituto Geográfico Agustín Codazzi"/>
  </r>
  <r>
    <s v="Línea estratégica 4. Desarrollo Rural y Transformación Productiva "/>
    <x v="11"/>
    <s v="Actualización catastral Inzá"/>
    <n v="5564125714"/>
    <n v="0"/>
    <n v="5564125714"/>
    <s v="IGAC - Instituto Geográfico Agustín Codazzi"/>
  </r>
  <r>
    <s v="Línea estratégica 4. Desarrollo Rural y Transformación Productiva "/>
    <x v="11"/>
    <s v="Actualización catastral Piamonte"/>
    <n v="5447394451"/>
    <n v="0"/>
    <n v="5447394451"/>
    <s v="IGAC - Instituto Geográfico Agustín Codazzi"/>
  </r>
  <r>
    <s v="Línea estratégica 4. Desarrollo Rural y Transformación Productiva "/>
    <x v="11"/>
    <s v="Actualización catastral Cajibío"/>
    <n v="4190085530"/>
    <n v="0"/>
    <n v="4190085530"/>
    <s v="IGAC - Instituto Geográfico Agustín Codazzi"/>
  </r>
  <r>
    <s v="Línea estratégica 4. Desarrollo Rural y Transformación Productiva "/>
    <x v="11"/>
    <s v="Actualización catastral Patía"/>
    <n v="4090286067"/>
    <n v="0"/>
    <n v="4090286067"/>
    <s v="IGAC - Instituto Geográfico Agustín Codazzi"/>
  </r>
  <r>
    <s v="Línea estratégica 4. Desarrollo Rural y Transformación Productiva "/>
    <x v="11"/>
    <s v="Actualización catastral Argelia"/>
    <n v="3980448857"/>
    <n v="0"/>
    <n v="3980448857"/>
    <s v="IGAC - Instituto Geográfico Agustín Codazzi"/>
  </r>
  <r>
    <s v="Línea estratégica 4. Desarrollo Rural y Transformación Productiva "/>
    <x v="11"/>
    <s v="Actualización catastral Sucre"/>
    <n v="3852618280"/>
    <n v="0"/>
    <n v="3852618280"/>
    <s v="IGAC - Instituto Geográfico Agustín Codazzi"/>
  </r>
  <r>
    <s v="Línea estratégica 4. Desarrollo Rural y Transformación Productiva "/>
    <x v="11"/>
    <s v="Actualización catastral Florencia"/>
    <n v="3261334360"/>
    <n v="0"/>
    <n v="3261334360"/>
    <s v="IGAC - Instituto Geográfico Agustín Codazzi"/>
  </r>
  <r>
    <s v="Línea estratégica 4. Desarrollo Rural y Transformación Productiva "/>
    <x v="11"/>
    <s v="Actualización catastral Miranda"/>
    <n v="3250675512"/>
    <n v="0"/>
    <n v="3250675512"/>
    <s v="IGAC - Instituto Geográfico Agustín Codazzi"/>
  </r>
  <r>
    <s v="Línea estratégica 4. Desarrollo Rural y Transformación Productiva "/>
    <x v="11"/>
    <s v="Actualización catastral Guachené"/>
    <n v="3115836458"/>
    <n v="0"/>
    <n v="3115836458"/>
    <s v="IGAC - Instituto Geográfico Agustín Codazzi"/>
  </r>
  <r>
    <s v="Línea estratégica 4. Desarrollo Rural y Transformación Productiva "/>
    <x v="11"/>
    <s v="Actualización catastral Padilla"/>
    <n v="2111434549"/>
    <n v="0"/>
    <n v="2111434549"/>
    <s v="IGAC - Instituto Geográfico Agustín Codazzi"/>
  </r>
  <r>
    <s v="Línea estratégica 4. Desarrollo Rural y Transformación Productiva "/>
    <x v="9"/>
    <s v="Construcción del Centro Tematico Chicao en el municipio de Santander de Quilichao, Departamento del Cauca"/>
    <n v="15118265226"/>
    <n v="0"/>
    <n v="15118265226"/>
    <s v="Ministerio de Comercio, Industria y Turismo - FONTUR"/>
  </r>
  <r>
    <s v="Línea estratégica 4. Desarrollo Rural y Transformación Productiva "/>
    <x v="3"/>
    <s v="Servicio de asistencia técnica para proyectos TIC"/>
    <n v="18489438308"/>
    <n v="0"/>
    <n v="18489438308"/>
    <s v="Ministerio de Tecnologías de la Información y las Comunicaciones"/>
  </r>
  <r>
    <s v="Línea estratégica 4. Desarrollo Rural y Transformación Productiva "/>
    <x v="9"/>
    <s v="Construcción y adecuación de la plazoleta regional de la Paz como escenario de promoción intercultural, turístico y de emprendimiento en el municipio de Miranda Cauca."/>
    <n v="14933900180"/>
    <n v="0"/>
    <n v="14933900180"/>
    <s v="Ministerio de Comercio, Industria y Turismo - FONTUR"/>
  </r>
  <r>
    <s v="Línea estratégica 4. Desarrollo Rural y Transformación Productiva "/>
    <x v="10"/>
    <s v="Plaza De Mercado de El Tambo"/>
    <n v="4500000000"/>
    <n v="0"/>
    <n v="4500000000"/>
    <s v="Departamento Administrativo de Prosperidad Social"/>
  </r>
  <r>
    <s v="Línea estratégica 4. Desarrollo Rural y Transformación Productiva "/>
    <x v="10"/>
    <s v="Punto de Abastecimiento Solidario en Argelia"/>
    <n v="3300000000"/>
    <n v="0"/>
    <n v="3300000000"/>
    <s v="Departamento Administrativo de Prosperidad Social"/>
  </r>
  <r>
    <s v="Línea estratégica 4. Desarrollo Rural y Transformación Productiva "/>
    <x v="10"/>
    <s v="Punto de Abastecimiento Solidario en Balboa"/>
    <n v="3300000000"/>
    <n v="0"/>
    <n v="3300000000"/>
    <s v="Departamento Administrativo de Prosperidad Social"/>
  </r>
  <r>
    <s v="Línea estratégica 4. Desarrollo Rural y Transformación Productiva "/>
    <x v="10"/>
    <s v="Punto de Abastecimiento Solidario en Cajibío"/>
    <n v="3300000000"/>
    <n v="0"/>
    <n v="3300000000"/>
    <s v="Departamento Administrativo de Prosperidad Social"/>
  </r>
  <r>
    <s v="Línea estratégica 4. Desarrollo Rural y Transformación Productiva "/>
    <x v="10"/>
    <s v="Punto de Abastecimiento Solidario en Caldono"/>
    <n v="3300000000"/>
    <n v="0"/>
    <n v="3300000000"/>
    <s v="Departamento Administrativo de Prosperidad Social"/>
  </r>
  <r>
    <s v="Línea estratégica 4. Desarrollo Rural y Transformación Productiva "/>
    <x v="10"/>
    <s v="Punto de Abastecimiento Solidario en Caloto  "/>
    <n v="3300000000"/>
    <n v="0"/>
    <n v="3300000000"/>
    <s v="Departamento Administrativo de Prosperidad Social"/>
  </r>
  <r>
    <s v="Línea estratégica 4. Desarrollo Rural y Transformación Productiva "/>
    <x v="10"/>
    <s v="Punto de Abastecimiento Solidario en Corinto"/>
    <n v="3300000000"/>
    <n v="0"/>
    <n v="3300000000"/>
    <s v="Departamento Administrativo de Prosperidad Social"/>
  </r>
  <r>
    <s v="Línea estratégica 4. Desarrollo Rural y Transformación Productiva "/>
    <x v="10"/>
    <s v="Punto de Abastecimiento Solidario en El Tambo"/>
    <n v="3300000000"/>
    <n v="0"/>
    <n v="3300000000"/>
    <s v="Departamento Administrativo de Prosperidad Social"/>
  </r>
  <r>
    <s v="Línea estratégica 4. Desarrollo Rural y Transformación Productiva "/>
    <x v="10"/>
    <s v="Punto de Abastecimiento Solidario en Guapi"/>
    <n v="3300000000"/>
    <n v="0"/>
    <n v="3300000000"/>
    <s v="Departamento Administrativo de Prosperidad Social"/>
  </r>
  <r>
    <s v="Línea estratégica 4. Desarrollo Rural y Transformación Productiva "/>
    <x v="10"/>
    <s v="Punto de Abastecimiento Solidario en Jámbalo"/>
    <n v="3300000000"/>
    <n v="0"/>
    <n v="3300000000"/>
    <s v="Departamento Administrativo de Prosperidad Social"/>
  </r>
  <r>
    <s v="Línea estratégica 4. Desarrollo Rural y Transformación Productiva "/>
    <x v="10"/>
    <s v="Punto de Abastecimiento Solidario en Mercaderes"/>
    <n v="3300000000"/>
    <n v="0"/>
    <n v="3300000000"/>
    <s v="Departamento Administrativo de Prosperidad Social"/>
  </r>
  <r>
    <s v="Línea estratégica 4. Desarrollo Rural y Transformación Productiva "/>
    <x v="10"/>
    <s v="Punto de Abastecimiento Solidario en Miranda"/>
    <n v="3300000000"/>
    <n v="0"/>
    <n v="3300000000"/>
    <s v="Departamento Administrativo de Prosperidad Social"/>
  </r>
  <r>
    <s v="Línea estratégica 4. Desarrollo Rural y Transformación Productiva "/>
    <x v="10"/>
    <s v="Punto de Abastecimiento Solidario en Morales"/>
    <n v="3300000000"/>
    <n v="0"/>
    <n v="3300000000"/>
    <s v="Departamento Administrativo de Prosperidad Social"/>
  </r>
  <r>
    <s v="Línea estratégica 4. Desarrollo Rural y Transformación Productiva "/>
    <x v="10"/>
    <s v="Punto de Abastecimiento Solidario en Patía"/>
    <n v="3300000000"/>
    <n v="0"/>
    <n v="3300000000"/>
    <s v="Departamento Administrativo de Prosperidad Social"/>
  </r>
  <r>
    <s v="Línea estratégica 4. Desarrollo Rural y Transformación Productiva "/>
    <x v="10"/>
    <s v="Punto de Abastecimiento Solidario en Popayán"/>
    <n v="3300000000"/>
    <n v="0"/>
    <n v="3300000000"/>
    <s v="Departamento Administrativo de Prosperidad Social"/>
  </r>
  <r>
    <s v="Línea estratégica 4. Desarrollo Rural y Transformación Productiva "/>
    <x v="10"/>
    <s v="Punto de Abastecimiento Solidario en Santander de Quilichao"/>
    <n v="3300000000"/>
    <n v="0"/>
    <n v="3300000000"/>
    <s v="Departamento Administrativo de Prosperidad Social"/>
  </r>
  <r>
    <s v="Línea estratégica 4. Desarrollo Rural y Transformación Productiva "/>
    <x v="10"/>
    <s v="Punto de Abastecimiento Solidario en Timbiquí "/>
    <n v="3300000000"/>
    <n v="0"/>
    <n v="3300000000"/>
    <s v="Departamento Administrativo de Prosperidad Social"/>
  </r>
  <r>
    <s v="Línea estratégica 4. Desarrollo Rural y Transformación Productiva "/>
    <x v="10"/>
    <s v="Punto de Abastecimiento Solidario en Toribio"/>
    <n v="3300000000"/>
    <n v="0"/>
    <n v="3300000000"/>
    <s v="Departamento Administrativo de Prosperidad Social"/>
  </r>
  <r>
    <s v="Línea estratégica 4. Desarrollo Rural y Transformación Productiva "/>
    <x v="10"/>
    <s v="Malecón Sobre El Rio Suárez"/>
    <n v="3000000000"/>
    <n v="0"/>
    <n v="3000000000"/>
    <s v="Departamento Administrativo de Prosperidad Social"/>
  </r>
  <r>
    <s v="Línea estratégica 4. Desarrollo Rural y Transformación Productiva "/>
    <x v="10"/>
    <s v="Construcción Plaza de Mercado de López de Micay Cauca"/>
    <n v="6500000000"/>
    <n v="0"/>
    <n v="6500000000"/>
    <s v="Departamento Administrativo de Prosperidad Social"/>
  </r>
  <r>
    <s v="Línea estratégica 4. Desarrollo Rural y Transformación Productiva "/>
    <x v="9"/>
    <s v="Línea de crédito de agroindustria para empresas con códigos de actividades económicas específicas del sector económico agroindustrial / municipios del Cañón del Micay."/>
    <n v="320000000"/>
    <n v="0"/>
    <n v="320000000"/>
    <s v="Ministerio de Comercio, Industria y Turismo"/>
  </r>
  <r>
    <s v="Línea estratégica 4. Desarrollo Rural y Transformación Productiva "/>
    <x v="8"/>
    <s v="Implementación de sistemas agroforestales sostenibles con componentes de asistencia técnica, transformación industrial y procesos de comercialización"/>
    <n v="18000000000"/>
    <n v="0"/>
    <n v="18000000000"/>
    <s v="Ministerio de Agricultura y Desarrollo Rural - FRISCO"/>
  </r>
  <r>
    <s v="Línea estratégica 4. Desarrollo Rural y Transformación Productiva "/>
    <x v="8"/>
    <s v="Modernización de 2 distrito de riego de pequeña escala del municipio de Totoró y Mercaderes en el Departamento de Cauca"/>
    <n v="856208160"/>
    <n v="0"/>
    <n v="856208160"/>
    <s v="Agencia de Desarrollo Rural"/>
  </r>
  <r>
    <s v="Línea estratégica 4. Desarrollo Rural y Transformación Productiva "/>
    <x v="3"/>
    <s v="Centros digitales para conectividad"/>
    <n v="3255584463"/>
    <n v="0"/>
    <n v="3255584463"/>
    <s v="Ministerio de Tecnologías de la Información y las Comunicaciones"/>
  </r>
  <r>
    <s v="Línea estratégica 4. Desarrollo Rural y Transformación Productiva "/>
    <x v="8"/>
    <s v="Fortalecimiento de las capacidades productivas, organizacionales y comerciales de los productores de café, cítricos y cacao; en comunidades campesinas, afro e indígenas ubicados en los municipios de Miranda, Padilla, Puerto Tejada, Corinto, Caloto, Guachené, Villa Rica, Santander de Quilichao, Buenos Aires, Suarez y Caldono, en el Norte del Departamento del Cauca- BP 3694"/>
    <n v="15000000000"/>
    <n v="3750000000"/>
    <n v="18750000000"/>
    <s v="Agencia de Desarrollo Rural / Comunidad"/>
  </r>
  <r>
    <s v="Línea estratégica 4. Desarrollo Rural y Transformación Productiva "/>
    <x v="8"/>
    <s v="Fortalecimiento de las capacidades productivas a través de bancos de maquinaria para los resguardos Huellas y Páez de Corinto en los predios de Liberación Emperatriz y García Arriba en los municipios de Caloto y Corinto en el marco de la Reforma Rural Integral"/>
    <n v="5000000000"/>
    <n v="1250000000"/>
    <n v="6250000000"/>
    <s v="Agencia de Desarrollo Rural / Comunidad"/>
  </r>
  <r>
    <s v="Línea estratégica 4. Desarrollo Rural y Transformación Productiva "/>
    <x v="8"/>
    <s v="Fortalecimiento a la capacidad productiva agroindustrial de la empresa procesadora y comercializadora de café tostado y molido “Nasa Café” orientada a mejorar la economía en el Territorio Indígena de la Parcialidad de Huellas Caloto - Norte del Cauca, con el fortalecimiento a caficultores, construcción y dotación de infraestructura y comercialización"/>
    <n v="2000000000"/>
    <n v="500000000"/>
    <n v="2500000000"/>
    <s v="Agencia de Desarrollo Rural / Comunidad"/>
  </r>
  <r>
    <s v="Línea estratégica 4. Desarrollo Rural y Transformación Productiva "/>
    <x v="8"/>
    <s v="Fortalecimiento de la Caficultura sostenible en 33 municipios del departamento del Cauca: Un enfoque integral para la productividad, calidad y comercialización."/>
    <n v="25000000000"/>
    <n v="8994265656"/>
    <n v="33994265656"/>
    <s v="Departamento Nacional de Planeacion (FRPT) / Gobernación del Cauca y Comunidad"/>
  </r>
  <r>
    <s v="Línea estratégica 5. Salud "/>
    <x v="12"/>
    <s v="Hospital del segundo nivel del Patía​"/>
    <n v="37000000000"/>
    <n v="5000000000"/>
    <n v="42000000000"/>
    <s v="Ministerio de Salud y Protecciòn Social /Gobernación del Cauca"/>
  </r>
  <r>
    <s v="Línea estratégica 5. Salud "/>
    <x v="12"/>
    <s v="Remodelación del Hospital de Guapi"/>
    <n v="0"/>
    <n v="36895891663"/>
    <n v="36895891663"/>
    <s v="Gobernación del Cauca"/>
  </r>
  <r>
    <s v="Línea estratégica 5. Salud "/>
    <x v="12"/>
    <s v="Reposición de la unidad de atención en salud Suárez – Cauca"/>
    <n v="30000000000"/>
    <n v="0"/>
    <n v="30000000000"/>
    <s v="Ministerio de Salud y Protecciòn Social "/>
  </r>
  <r>
    <s v="Línea estratégica 5. Salud "/>
    <x v="12"/>
    <s v="Construcción De La Unidad De Atención En Salud El Plateado, E.S.E. Suroccidente Cauca"/>
    <n v="22458423926"/>
    <n v="0"/>
    <n v="22458423926"/>
    <s v="Ministerio de Salud y Protecciòn Social "/>
  </r>
  <r>
    <s v="Línea estratégica 5. Salud "/>
    <x v="12"/>
    <s v="Reposición de la infraestructura física de la unidad nivel 1 López de Micay, unidad de atención de la E.S.E. occidente, departamento del Cauca  "/>
    <n v="44165636109"/>
    <n v="0"/>
    <n v="44165636109"/>
    <s v="Ministerio de Salud y Protecciòn Social "/>
  </r>
  <r>
    <s v="Línea estratégica 5. Salud "/>
    <x v="12"/>
    <s v="Construcción de la planta física para la reubicación de servicios de consulta externa y áreas administrativas Hospital Susana López de Valencia  E.S.E."/>
    <n v="16497522812"/>
    <n v="0"/>
    <n v="16497522812"/>
    <s v="Ministerio de Salud y Protecciòn Social "/>
  </r>
  <r>
    <s v="Línea estratégica 5. Salud "/>
    <x v="12"/>
    <s v="Construcción hospital nivel 1 de Padilla"/>
    <n v="14550608204"/>
    <n v="0"/>
    <n v="14550608204"/>
    <s v="Ministerio de Salud y Protecciòn Social "/>
  </r>
  <r>
    <s v="Línea estratégica 5. Salud "/>
    <x v="12"/>
    <s v="Adecuaciones menores de 4 unidades de atención en salud"/>
    <n v="1218590954"/>
    <n v="0"/>
    <n v="1218590954"/>
    <s v="Ministerio de Salud y Protecciòn Social "/>
  </r>
  <r>
    <s v="Línea estratégica 5. Salud "/>
    <x v="12"/>
    <s v="Construir, mejorar, ampliar y dotar cinco puestos de salud de los corregimientos de Mojarras, San Joaquín, Arboledas, Cajamarca y en la vereda Esperanzas del Mayo para mejorar la cobertura y calidad de los servicios de salud de 8000 personas en el Municipios de Mercaderes"/>
    <n v="329933688"/>
    <n v="0"/>
    <n v="329933688"/>
    <s v="Ministerio de Salud y Protecciòn Social "/>
  </r>
  <r>
    <s v="Línea estratégica 5. Salud "/>
    <x v="12"/>
    <s v="Adecuación y dotación de (3) puestos de salud (apoyan resguardo indígena de Ambaló) en zona rural que beneficiará a 700 habitantes del municipio de Silvia, departamento del cauca"/>
    <n v="535260922"/>
    <n v="0"/>
    <n v="535260922"/>
    <s v="Ministerio de Salud y Protecciòn Social "/>
  </r>
  <r>
    <s v="Línea estratégica 5. Salud "/>
    <x v="12"/>
    <s v="Construir centros de salud, en los centros poblados de Guachicono, San Miguel, Altamira y Pancitará del municipio de La  Vega para garantizar el servicio de salud a la población rural del municipio de La Vega"/>
    <n v="3283059964"/>
    <n v="0"/>
    <n v="3283059964"/>
    <s v="Ministerio de Salud y Protecciòn Social "/>
  </r>
  <r>
    <s v="Línea estratégica 6. Transición Energética "/>
    <x v="13"/>
    <s v="Se propone fortalecer el proceso de formación de al menos 50 participantes en los distritos de Cauca, a través de procesos formativos certificados"/>
    <n v="250000000"/>
    <n v="0"/>
    <n v="250000000"/>
    <s v="Ministerio de Minas y Energía"/>
  </r>
  <r>
    <s v="Línea estratégica 6. Transición Energética "/>
    <x v="13"/>
    <s v="Apoyar en la implementación de la estrategia de sociedad del conocimiento para el fomento de buenas prácticas en la actividad minera en el departamento de Cauca"/>
    <n v="480000000"/>
    <n v="0"/>
    <n v="480000000"/>
    <s v="Ministerio de Minas y Energía"/>
  </r>
  <r>
    <s v="Línea estratégica 6. Transición Energética "/>
    <x v="13"/>
    <s v="Aunar esfuerzos técnicos, administrativos y financieros para adelantar acciones asociadas con minería, energía e hidrocarburos del plan de acción 2025, dentro del Plan Cuatrienal 2023-2026 del Decreto 1811 de 2017."/>
    <n v="500000000"/>
    <n v="0"/>
    <n v="500000000"/>
    <s v="Ministerio de Minas y Energía"/>
  </r>
  <r>
    <s v="Línea estratégica 6. Transición Energética "/>
    <x v="13"/>
    <s v="Distrito Minero Norte del Cauca"/>
    <n v="564285714"/>
    <n v="0"/>
    <n v="564285714"/>
    <s v="Ministerio de Minas y Energía"/>
  </r>
  <r>
    <s v="Línea estratégica 6. Transición Energética "/>
    <x v="13"/>
    <s v="Distrito Minero Litoral Pacífico Caucano"/>
    <n v="564285714"/>
    <n v="0"/>
    <n v="564285714"/>
    <s v="Ministerio de Minas y Energía"/>
  </r>
  <r>
    <s v="Línea estratégica 6. Transición Energética "/>
    <x v="13"/>
    <s v="148 Comunidades energéticas (Primera Fase Comunidades Focalizadas y Priorizadas 2024-2026)"/>
    <n v="75184000000"/>
    <n v="0"/>
    <n v="75184000000"/>
    <s v="Ministerio de Minas y Energía"/>
  </r>
  <r>
    <s v="Línea estratégica 7. Infraestructura de Transporte "/>
    <x v="14"/>
    <s v="Corredor  Estanquillo - Timbío - Popayán  (APP)"/>
    <n v="18600000000000"/>
    <n v="0"/>
    <n v="18600000000000"/>
    <s v="Ministerio de Transporte - ANI"/>
  </r>
  <r>
    <s v="Línea estratégica 7. Infraestructura de Transporte "/>
    <x v="14"/>
    <s v="Vía al Mar (POPAYAN EL TAMBO - MUNCHIQUE)"/>
    <n v="602785224502.61169"/>
    <n v="0"/>
    <n v="602785224502.61169"/>
    <s v="Ministerio de Transporte"/>
  </r>
  <r>
    <s v="Línea estratégica 7. Infraestructura de Transporte "/>
    <x v="14"/>
    <s v="MUNCHIQUE - HUISITO - HONDURAS"/>
    <n v="666483582568"/>
    <n v="0"/>
    <n v="666483582568"/>
    <s v="Ministerio de Transporte"/>
  </r>
  <r>
    <s v="Línea estratégica 7. Infraestructura de Transporte "/>
    <x v="14"/>
    <s v="PLATEADO - LOPEZ DE MICAY"/>
    <n v="1041957550883"/>
    <n v="0"/>
    <n v="1041957550883"/>
    <s v="Ministerio de Transporte"/>
  </r>
  <r>
    <s v="Línea estratégica 7. Infraestructura de Transporte "/>
    <x v="14"/>
    <s v="ARGELIA – EL PLATEADO  (Vía al Mar Cauca)"/>
    <n v="434553424034.30597"/>
    <n v="0"/>
    <n v="434553424034.30597"/>
    <s v="Ministerio de Transporte"/>
  </r>
  <r>
    <s v="Línea estratégica 7. Infraestructura de Transporte "/>
    <x v="14"/>
    <s v="Anillo Vial del Macizo"/>
    <n v="384587872212"/>
    <n v="0"/>
    <n v="384587872212"/>
    <s v="Ministerio de Transporte"/>
  </r>
  <r>
    <s v="Línea estratégica 7. Infraestructura de Transporte "/>
    <x v="14"/>
    <s v="Caminos Comunitarios para la Paz Total "/>
    <n v="97536000000"/>
    <n v="0"/>
    <n v="97536000000"/>
    <s v="Ministerio de Transporte"/>
  </r>
  <r>
    <s v="Línea estratégica 7. Infraestructura de Transporte "/>
    <x v="14"/>
    <s v="Mejoramiento de la infraestructura del lado aire del Aeródromo de Timbiquí"/>
    <n v="169372000000"/>
    <n v="0"/>
    <n v="169372000000"/>
    <s v="Ministerio de Transporte"/>
  </r>
  <r>
    <s v="Línea estratégica 7. Infraestructura de Transporte "/>
    <x v="14"/>
    <s v="Mejoramiento de la Infraestructura Lado Aire y Lado Tierra del Aeropuerto Juan Casiano Solis de Guapi"/>
    <n v="100000000000"/>
    <n v="0"/>
    <n v="100000000000"/>
    <s v="Ministerio de Transporte"/>
  </r>
  <r>
    <s v="Línea estratégica 7. Infraestructura de Transporte "/>
    <x v="14"/>
    <s v="Mejoramiento de la Via  Silvia - Totoro , Sector Silvia - Totoro, Departamento del Cauca   17 km"/>
    <n v="8000000000"/>
    <n v="0"/>
    <n v="8000000000"/>
    <s v="Ministerio de Transporte"/>
  </r>
  <r>
    <s v="Línea estratégica 7. Infraestructura de Transporte "/>
    <x v="14"/>
    <s v="Patico - Puracé - Santa Leticia - Belén - La Plata"/>
    <n v="60000000000"/>
    <n v="0"/>
    <n v="60000000000"/>
    <s v="Ministerio de Transporte"/>
  </r>
  <r>
    <s v="Línea estratégica 7. Infraestructura de Transporte "/>
    <x v="10"/>
    <s v="Placa Huella en Suárez​"/>
    <n v="9000000000"/>
    <n v="0"/>
    <n v="9000000000"/>
    <s v="Departamento Administrativo de Prosperidad Social"/>
  </r>
  <r>
    <s v="Línea estratégica 7. Infraestructura de Transporte "/>
    <x v="14"/>
    <s v="Vía El estrecho - Balboa - Argelia - El plateado(está en INVIAS)"/>
    <n v="88000000000"/>
    <n v="22000000000"/>
    <n v="110000000000"/>
    <s v="Instituto Nacional de Vías - INVIA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2FBD3EB-8ED9-46D6-9647-D6E0DF452A15}"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rowHeaderCaption="Sector">
  <location ref="A3:E19" firstHeaderRow="0" firstDataRow="1" firstDataCol="1"/>
  <pivotFields count="6">
    <pivotField axis="axisRow" showAll="0">
      <items count="16">
        <item x="8"/>
        <item x="9"/>
        <item x="6"/>
        <item x="2"/>
        <item x="1"/>
        <item x="10"/>
        <item x="11"/>
        <item x="5"/>
        <item x="13"/>
        <item x="7"/>
        <item x="4"/>
        <item x="12"/>
        <item x="3"/>
        <item x="14"/>
        <item x="0"/>
        <item t="default"/>
      </items>
    </pivotField>
    <pivotField dataField="1" showAll="0"/>
    <pivotField dataField="1" numFmtId="164" showAll="0"/>
    <pivotField dataField="1" numFmtId="164" showAll="0"/>
    <pivotField dataField="1" numFmtId="164" showAll="0"/>
    <pivotField showAll="0"/>
  </pivotFields>
  <rowFields count="1">
    <field x="0"/>
  </rowFields>
  <rowItems count="16">
    <i>
      <x/>
    </i>
    <i>
      <x v="1"/>
    </i>
    <i>
      <x v="2"/>
    </i>
    <i>
      <x v="3"/>
    </i>
    <i>
      <x v="4"/>
    </i>
    <i>
      <x v="5"/>
    </i>
    <i>
      <x v="6"/>
    </i>
    <i>
      <x v="7"/>
    </i>
    <i>
      <x v="8"/>
    </i>
    <i>
      <x v="9"/>
    </i>
    <i>
      <x v="10"/>
    </i>
    <i>
      <x v="11"/>
    </i>
    <i>
      <x v="12"/>
    </i>
    <i>
      <x v="13"/>
    </i>
    <i>
      <x v="14"/>
    </i>
    <i t="grand">
      <x/>
    </i>
  </rowItems>
  <colFields count="1">
    <field x="-2"/>
  </colFields>
  <colItems count="4">
    <i>
      <x/>
    </i>
    <i i="1">
      <x v="1"/>
    </i>
    <i i="2">
      <x v="2"/>
    </i>
    <i i="3">
      <x v="3"/>
    </i>
  </colItems>
  <dataFields count="4">
    <dataField name="N.o Iniciativas" fld="1" subtotal="count" baseField="0" baseItem="0"/>
    <dataField name="Aporte Nación*" fld="2" baseField="0" baseItem="0" numFmtId="164"/>
    <dataField name="Aporte Territorio*" fld="3" baseField="0" baseItem="0" numFmtId="164"/>
    <dataField name="Inversión Total Indicativa" fld="4" baseField="0" baseItem="0" numFmtId="164"/>
  </dataFields>
  <formats count="12">
    <format dxfId="11">
      <pivotArea outline="0" collapsedLevelsAreSubtotals="1" fieldPosition="0">
        <references count="1">
          <reference field="4294967294" count="3" selected="0">
            <x v="1"/>
            <x v="2"/>
            <x v="3"/>
          </reference>
        </references>
      </pivotArea>
    </format>
    <format dxfId="10">
      <pivotArea outline="0" collapsedLevelsAreSubtotals="1" fieldPosition="0">
        <references count="1">
          <reference field="4294967294" count="1" selected="0">
            <x v="0"/>
          </reference>
        </references>
      </pivotArea>
    </format>
    <format dxfId="9">
      <pivotArea dataOnly="0" labelOnly="1" outline="0" fieldPosition="0">
        <references count="1">
          <reference field="4294967294" count="1">
            <x v="0"/>
          </reference>
        </references>
      </pivotArea>
    </format>
    <format dxfId="8">
      <pivotArea field="0" type="button" dataOnly="0" labelOnly="1" outline="0" axis="axisRow" fieldPosition="0"/>
    </format>
    <format dxfId="7">
      <pivotArea dataOnly="0" labelOnly="1" outline="0" fieldPosition="0">
        <references count="1">
          <reference field="4294967294" count="1">
            <x v="2"/>
          </reference>
        </references>
      </pivotArea>
    </format>
    <format dxfId="6">
      <pivotArea dataOnly="0" labelOnly="1" outline="0" fieldPosition="0">
        <references count="1">
          <reference field="4294967294" count="1">
            <x v="1"/>
          </reference>
        </references>
      </pivotArea>
    </format>
    <format dxfId="5">
      <pivotArea field="0" type="button" dataOnly="0" labelOnly="1" outline="0" axis="axisRow" fieldPosition="0"/>
    </format>
    <format dxfId="4">
      <pivotArea dataOnly="0" labelOnly="1" outline="0" fieldPosition="0">
        <references count="1">
          <reference field="4294967294" count="4">
            <x v="0"/>
            <x v="1"/>
            <x v="2"/>
            <x v="3"/>
          </reference>
        </references>
      </pivotArea>
    </format>
    <format dxfId="3">
      <pivotArea field="0" type="button" dataOnly="0" labelOnly="1" outline="0" axis="axisRow" fieldPosition="0"/>
    </format>
    <format dxfId="2">
      <pivotArea dataOnly="0" labelOnly="1" outline="0" fieldPosition="0">
        <references count="1">
          <reference field="4294967294" count="4">
            <x v="0"/>
            <x v="1"/>
            <x v="2"/>
            <x v="3"/>
          </reference>
        </references>
      </pivotArea>
    </format>
    <format dxfId="1">
      <pivotArea grandRow="1" outline="0" collapsedLevelsAreSubtotals="1" fieldPosition="0"/>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43551F4-518F-4479-80C1-8455408D1FD1}" name="TablaDinámica2" cacheId="0" applyNumberFormats="0" applyBorderFormats="0" applyFontFormats="0" applyPatternFormats="0" applyAlignmentFormats="0" applyWidthHeightFormats="1" dataCaption="Valores" updatedVersion="8" minRefreshableVersion="3" useAutoFormatting="1" itemPrintTitles="1" createdVersion="7" indent="0" outline="1" outlineData="1" multipleFieldFilters="0" rowHeaderCaption="Entidad">
  <location ref="A23:E51" firstHeaderRow="0" firstDataRow="1" firstDataCol="1"/>
  <pivotFields count="6">
    <pivotField showAll="0">
      <items count="16">
        <item x="8"/>
        <item x="9"/>
        <item x="6"/>
        <item x="2"/>
        <item x="1"/>
        <item x="10"/>
        <item x="11"/>
        <item x="5"/>
        <item x="13"/>
        <item x="7"/>
        <item x="4"/>
        <item x="12"/>
        <item x="3"/>
        <item x="14"/>
        <item x="0"/>
        <item t="default"/>
      </items>
    </pivotField>
    <pivotField dataField="1" showAll="0"/>
    <pivotField dataField="1" numFmtId="164" showAll="0"/>
    <pivotField dataField="1" numFmtId="164" showAll="0"/>
    <pivotField dataField="1" numFmtId="164" showAll="0"/>
    <pivotField axis="axisRow" showAll="0">
      <items count="32">
        <item x="13"/>
        <item m="1" x="29"/>
        <item x="15"/>
        <item x="5"/>
        <item m="1" x="28"/>
        <item x="12"/>
        <item x="16"/>
        <item x="20"/>
        <item x="6"/>
        <item x="10"/>
        <item x="2"/>
        <item m="1" x="27"/>
        <item x="4"/>
        <item x="17"/>
        <item x="26"/>
        <item x="19"/>
        <item x="14"/>
        <item m="1" x="30"/>
        <item x="9"/>
        <item x="3"/>
        <item x="23"/>
        <item x="22"/>
        <item x="21"/>
        <item x="18"/>
        <item x="11"/>
        <item x="25"/>
        <item x="24"/>
        <item x="0"/>
        <item x="1"/>
        <item x="8"/>
        <item x="7"/>
        <item t="default"/>
      </items>
    </pivotField>
  </pivotFields>
  <rowFields count="1">
    <field x="5"/>
  </rowFields>
  <rowItems count="28">
    <i>
      <x/>
    </i>
    <i>
      <x v="2"/>
    </i>
    <i>
      <x v="3"/>
    </i>
    <i>
      <x v="5"/>
    </i>
    <i>
      <x v="6"/>
    </i>
    <i>
      <x v="7"/>
    </i>
    <i>
      <x v="8"/>
    </i>
    <i>
      <x v="9"/>
    </i>
    <i>
      <x v="10"/>
    </i>
    <i>
      <x v="12"/>
    </i>
    <i>
      <x v="13"/>
    </i>
    <i>
      <x v="14"/>
    </i>
    <i>
      <x v="15"/>
    </i>
    <i>
      <x v="16"/>
    </i>
    <i>
      <x v="18"/>
    </i>
    <i>
      <x v="19"/>
    </i>
    <i>
      <x v="20"/>
    </i>
    <i>
      <x v="21"/>
    </i>
    <i>
      <x v="22"/>
    </i>
    <i>
      <x v="23"/>
    </i>
    <i>
      <x v="24"/>
    </i>
    <i>
      <x v="25"/>
    </i>
    <i>
      <x v="26"/>
    </i>
    <i>
      <x v="27"/>
    </i>
    <i>
      <x v="28"/>
    </i>
    <i>
      <x v="29"/>
    </i>
    <i>
      <x v="30"/>
    </i>
    <i t="grand">
      <x/>
    </i>
  </rowItems>
  <colFields count="1">
    <field x="-2"/>
  </colFields>
  <colItems count="4">
    <i>
      <x/>
    </i>
    <i i="1">
      <x v="1"/>
    </i>
    <i i="2">
      <x v="2"/>
    </i>
    <i i="3">
      <x v="3"/>
    </i>
  </colItems>
  <dataFields count="4">
    <dataField name="N.o Iniciativas" fld="1" subtotal="count" baseField="0" baseItem="0"/>
    <dataField name="Aporte Nación*" fld="2" baseField="0" baseItem="0" numFmtId="164"/>
    <dataField name="Aporte Territorio*" fld="3" baseField="0" baseItem="0" numFmtId="164"/>
    <dataField name="Inversión Total Indicativa" fld="4" baseField="0" baseItem="0" numFmtId="164"/>
  </dataFields>
  <formats count="14">
    <format dxfId="25">
      <pivotArea outline="0" collapsedLevelsAreSubtotals="1" fieldPosition="0">
        <references count="1">
          <reference field="4294967294" count="3" selected="0">
            <x v="1"/>
            <x v="2"/>
            <x v="3"/>
          </reference>
        </references>
      </pivotArea>
    </format>
    <format dxfId="24">
      <pivotArea outline="0" collapsedLevelsAreSubtotals="1" fieldPosition="0">
        <references count="1">
          <reference field="4294967294" count="1" selected="0">
            <x v="0"/>
          </reference>
        </references>
      </pivotArea>
    </format>
    <format dxfId="23">
      <pivotArea dataOnly="0" labelOnly="1" outline="0" fieldPosition="0">
        <references count="1">
          <reference field="4294967294" count="1">
            <x v="0"/>
          </reference>
        </references>
      </pivotArea>
    </format>
    <format dxfId="22">
      <pivotArea field="0" type="button" dataOnly="0" labelOnly="1" outline="0"/>
    </format>
    <format dxfId="21">
      <pivotArea dataOnly="0" labelOnly="1" outline="0" fieldPosition="0">
        <references count="1">
          <reference field="4294967294" count="1">
            <x v="2"/>
          </reference>
        </references>
      </pivotArea>
    </format>
    <format dxfId="20">
      <pivotArea dataOnly="0" labelOnly="1" outline="0" fieldPosition="0">
        <references count="1">
          <reference field="4294967294" count="1">
            <x v="1"/>
          </reference>
        </references>
      </pivotArea>
    </format>
    <format dxfId="19">
      <pivotArea field="0" type="button" dataOnly="0" labelOnly="1" outline="0"/>
    </format>
    <format dxfId="18">
      <pivotArea dataOnly="0" labelOnly="1" outline="0" fieldPosition="0">
        <references count="1">
          <reference field="4294967294" count="4">
            <x v="0"/>
            <x v="1"/>
            <x v="2"/>
            <x v="3"/>
          </reference>
        </references>
      </pivotArea>
    </format>
    <format dxfId="17">
      <pivotArea field="0" type="button" dataOnly="0" labelOnly="1" outline="0"/>
    </format>
    <format dxfId="16">
      <pivotArea dataOnly="0" labelOnly="1" outline="0" fieldPosition="0">
        <references count="1">
          <reference field="4294967294" count="4">
            <x v="0"/>
            <x v="1"/>
            <x v="2"/>
            <x v="3"/>
          </reference>
        </references>
      </pivotArea>
    </format>
    <format dxfId="15">
      <pivotArea grandRow="1" outline="0" collapsedLevelsAreSubtotals="1" fieldPosition="0"/>
    </format>
    <format dxfId="14">
      <pivotArea dataOnly="0" labelOnly="1" grandRow="1" outline="0" fieldPosition="0"/>
    </format>
    <format dxfId="13">
      <pivotArea field="5" type="button" dataOnly="0" labelOnly="1" outline="0" axis="axisRow" fieldPosition="0"/>
    </format>
    <format dxfId="12">
      <pivotArea dataOnly="0" labelOnly="1" fieldPosition="0">
        <references count="1">
          <reference field="5" count="1">
            <x v="1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1FCF7A-8F27-43DF-8C33-33F13B389218}" name="TablaDinámica1"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9" firstHeaderRow="0" firstDataRow="1" firstDataCol="1"/>
  <pivotFields count="7">
    <pivotField showAll="0"/>
    <pivotField axis="axisRow" showAll="0">
      <items count="16">
        <item x="8"/>
        <item x="9"/>
        <item x="6"/>
        <item x="2"/>
        <item x="1"/>
        <item x="10"/>
        <item x="11"/>
        <item x="5"/>
        <item x="13"/>
        <item x="7"/>
        <item x="4"/>
        <item x="12"/>
        <item x="3"/>
        <item x="14"/>
        <item x="0"/>
        <item t="default"/>
      </items>
    </pivotField>
    <pivotField dataField="1" showAll="0"/>
    <pivotField numFmtId="173" showAll="0"/>
    <pivotField numFmtId="173" showAll="0"/>
    <pivotField dataField="1" numFmtId="173" showAll="0"/>
    <pivotField showAll="0"/>
  </pivotFields>
  <rowFields count="1">
    <field x="1"/>
  </rowFields>
  <rowItems count="16">
    <i>
      <x/>
    </i>
    <i>
      <x v="1"/>
    </i>
    <i>
      <x v="2"/>
    </i>
    <i>
      <x v="3"/>
    </i>
    <i>
      <x v="4"/>
    </i>
    <i>
      <x v="5"/>
    </i>
    <i>
      <x v="6"/>
    </i>
    <i>
      <x v="7"/>
    </i>
    <i>
      <x v="8"/>
    </i>
    <i>
      <x v="9"/>
    </i>
    <i>
      <x v="10"/>
    </i>
    <i>
      <x v="11"/>
    </i>
    <i>
      <x v="12"/>
    </i>
    <i>
      <x v="13"/>
    </i>
    <i>
      <x v="14"/>
    </i>
    <i t="grand">
      <x/>
    </i>
  </rowItems>
  <colFields count="1">
    <field x="-2"/>
  </colFields>
  <colItems count="2">
    <i>
      <x/>
    </i>
    <i i="1">
      <x v="1"/>
    </i>
  </colItems>
  <dataFields count="2">
    <dataField name="Suma de Inversión Total" fld="5" baseField="0" baseItem="0" numFmtId="173"/>
    <dataField name="Cuenta de Nombre de la Iniciativa"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microsoft.com/office/2019/04/relationships/namedSheetView" Target="../namedSheetViews/namedSheetView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microsoft.com/office/2019/04/relationships/namedSheetView" Target="../namedSheetViews/namedSheetView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3" Type="http://schemas.microsoft.com/office/2019/04/relationships/namedSheetView" Target="../namedSheetViews/namedSheetView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microsoft.com/office/2019/04/relationships/namedSheetView" Target="../namedSheetViews/namedSheetView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microsoft.com/office/2019/04/relationships/namedSheetView" Target="../namedSheetViews/namedSheetView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microsoft.com/office/2019/04/relationships/namedSheetView" Target="../namedSheetViews/namedSheetView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F24BE-8856-41E8-8F3B-DD38CBEF9931}">
  <dimension ref="C3:V6"/>
  <sheetViews>
    <sheetView workbookViewId="0"/>
  </sheetViews>
  <sheetFormatPr baseColWidth="10" defaultColWidth="12" defaultRowHeight="12.75"/>
  <cols>
    <col min="4" max="4" width="23.33203125" hidden="1" customWidth="1"/>
    <col min="5" max="5" width="22.33203125" bestFit="1" customWidth="1"/>
    <col min="6" max="6" width="12" hidden="1" customWidth="1"/>
    <col min="7" max="7" width="0" hidden="1" customWidth="1"/>
    <col min="9" max="9" width="22.6640625" customWidth="1"/>
    <col min="10" max="10" width="22.6640625" hidden="1" customWidth="1"/>
    <col min="11" max="11" width="20.5" hidden="1" customWidth="1"/>
    <col min="12" max="12" width="20.5" customWidth="1"/>
    <col min="13" max="14" width="20.5" hidden="1" customWidth="1"/>
    <col min="15" max="15" width="20.5" customWidth="1"/>
    <col min="16" max="16" width="20.83203125" customWidth="1"/>
    <col min="17" max="17" width="17.6640625" customWidth="1"/>
    <col min="18" max="18" width="21" customWidth="1"/>
  </cols>
  <sheetData>
    <row r="3" spans="3:22">
      <c r="C3" s="78" t="s">
        <v>676</v>
      </c>
      <c r="E3" s="78" t="s">
        <v>677</v>
      </c>
      <c r="I3" t="s">
        <v>18</v>
      </c>
      <c r="L3" t="s">
        <v>19</v>
      </c>
      <c r="O3" s="78" t="s">
        <v>677</v>
      </c>
    </row>
    <row r="4" spans="3:22">
      <c r="C4" cm="1">
        <f t="array" ref="C4:D4">+'Formato PEI V1'!C41:D41</f>
        <v>117</v>
      </c>
      <c r="D4">
        <v>0</v>
      </c>
      <c r="E4" s="79" cm="1">
        <f t="array" ref="E4:F4">+'Formato PEI V1'!K41:L41</f>
        <v>23485870021022.918</v>
      </c>
      <c r="F4">
        <v>0</v>
      </c>
      <c r="I4" s="79" cm="1">
        <f t="array" ref="I4:K4">+'Formato PEI V1'!E41:G41</f>
        <v>23426348689923.918</v>
      </c>
      <c r="J4" s="79">
        <v>0</v>
      </c>
      <c r="K4" s="79">
        <v>0</v>
      </c>
      <c r="L4" s="79" cm="1">
        <f t="array" ref="L4:N4">+'Formato PEI V1'!H41:J41</f>
        <v>59521331099</v>
      </c>
      <c r="M4" s="79">
        <v>0</v>
      </c>
      <c r="N4" s="79">
        <v>0</v>
      </c>
      <c r="O4" s="79" cm="1">
        <f t="array" ref="O4:P4">+'Formato PEI V1'!K41:L41</f>
        <v>23485870021022.918</v>
      </c>
      <c r="P4">
        <v>0</v>
      </c>
      <c r="S4" s="79"/>
      <c r="U4" s="79"/>
      <c r="V4" s="79"/>
    </row>
    <row r="5" spans="3:22">
      <c r="C5" s="108" cm="1">
        <f t="array" ref="C5:D5">+'Formato PEI V1'!C211:D211</f>
        <v>108</v>
      </c>
      <c r="D5" s="108">
        <v>0</v>
      </c>
      <c r="E5" s="109" cm="1">
        <f t="array" ref="E5:G5">+'Formato PEI V1'!E211:G211</f>
        <v>4106372225965.29</v>
      </c>
      <c r="F5">
        <v>0</v>
      </c>
      <c r="G5">
        <v>0</v>
      </c>
      <c r="I5" s="108"/>
      <c r="J5" s="108"/>
      <c r="K5" s="108"/>
      <c r="L5" s="108"/>
      <c r="M5" s="108"/>
      <c r="N5" s="108"/>
      <c r="O5" s="109" cm="1">
        <f t="array" ref="O5:Q5">+'Formato PEI V1'!E211:G211</f>
        <v>4106372225965.29</v>
      </c>
      <c r="P5">
        <v>0</v>
      </c>
      <c r="Q5">
        <v>0</v>
      </c>
    </row>
    <row r="6" spans="3:22">
      <c r="C6">
        <f>+C4+C5</f>
        <v>225</v>
      </c>
      <c r="D6">
        <f t="shared" ref="D6:E6" si="0">+D4+D5</f>
        <v>0</v>
      </c>
      <c r="E6" s="79">
        <f t="shared" si="0"/>
        <v>27592242246988.207</v>
      </c>
      <c r="O6" s="124">
        <f>+O4+O5</f>
        <v>27592242246988.207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03535-6974-4BDA-951A-290CA08B6D57}">
  <sheetPr>
    <pageSetUpPr fitToPage="1"/>
  </sheetPr>
  <dimension ref="A1:V320"/>
  <sheetViews>
    <sheetView workbookViewId="0">
      <selection sqref="A1:L1"/>
    </sheetView>
  </sheetViews>
  <sheetFormatPr baseColWidth="10" defaultColWidth="9.33203125" defaultRowHeight="14.25" customHeight="1" outlineLevelRow="1"/>
  <cols>
    <col min="1" max="1" width="27" style="1" customWidth="1"/>
    <col min="2" max="2" width="40.1640625" style="1" customWidth="1"/>
    <col min="3" max="3" width="5.83203125" style="1" customWidth="1"/>
    <col min="4" max="4" width="17" style="1" customWidth="1"/>
    <col min="5" max="5" width="21.83203125" style="3" customWidth="1"/>
    <col min="6" max="6" width="17.33203125" style="1" customWidth="1"/>
    <col min="7" max="7" width="14.1640625" style="5" customWidth="1"/>
    <col min="8" max="8" width="32.5" style="1" customWidth="1"/>
    <col min="9" max="9" width="28.5" style="1" customWidth="1"/>
    <col min="10" max="10" width="29.83203125" style="1" customWidth="1"/>
    <col min="11" max="11" width="40.6640625" style="68" customWidth="1"/>
    <col min="12" max="12" width="60.83203125" style="1" customWidth="1"/>
    <col min="13" max="13" width="11" style="1" customWidth="1"/>
    <col min="14" max="14" width="25.33203125" style="1" customWidth="1"/>
    <col min="15" max="15" width="40.5" style="1" customWidth="1"/>
    <col min="16" max="16" width="54.33203125" style="1" customWidth="1"/>
    <col min="17" max="17" width="31.6640625" style="1" customWidth="1"/>
    <col min="18" max="18" width="27.1640625" style="1" customWidth="1"/>
    <col min="19" max="19" width="31.6640625" style="1" bestFit="1" customWidth="1"/>
    <col min="20" max="20" width="39.83203125" style="1" customWidth="1"/>
    <col min="21" max="21" width="29" style="1" customWidth="1"/>
    <col min="22" max="22" width="30.5" style="1" customWidth="1"/>
    <col min="23" max="16384" width="9.33203125" style="1"/>
  </cols>
  <sheetData>
    <row r="1" spans="1:13">
      <c r="A1" s="376"/>
      <c r="B1" s="376"/>
      <c r="C1" s="376"/>
      <c r="D1" s="376"/>
      <c r="E1" s="376"/>
      <c r="F1" s="376"/>
      <c r="G1" s="376"/>
      <c r="H1" s="376"/>
      <c r="I1" s="376"/>
      <c r="J1" s="376"/>
      <c r="K1" s="376"/>
      <c r="L1" s="376"/>
      <c r="M1" s="68"/>
    </row>
    <row r="2" spans="1:13" ht="18">
      <c r="A2" s="377" t="s">
        <v>0</v>
      </c>
      <c r="B2" s="377"/>
      <c r="C2" s="377"/>
      <c r="D2" s="377"/>
      <c r="E2" s="377"/>
      <c r="F2" s="377"/>
      <c r="G2" s="377"/>
      <c r="H2" s="377"/>
      <c r="I2" s="377"/>
      <c r="J2" s="377"/>
      <c r="K2" s="377"/>
      <c r="L2" s="377"/>
      <c r="M2" s="83"/>
    </row>
    <row r="3" spans="1:13" ht="60" customHeight="1">
      <c r="A3" s="377"/>
      <c r="B3" s="377"/>
      <c r="C3" s="377"/>
      <c r="D3" s="377"/>
      <c r="E3" s="377"/>
      <c r="F3" s="377"/>
      <c r="G3" s="377"/>
      <c r="H3" s="377"/>
      <c r="I3" s="377"/>
      <c r="J3" s="377"/>
      <c r="K3" s="377"/>
      <c r="L3" s="377"/>
      <c r="M3" s="83"/>
    </row>
    <row r="4" spans="1:13">
      <c r="A4" s="378"/>
      <c r="B4" s="378"/>
      <c r="C4" s="378"/>
      <c r="D4" s="378"/>
      <c r="E4" s="378"/>
      <c r="F4" s="378"/>
      <c r="G4" s="378"/>
      <c r="H4" s="378"/>
      <c r="I4" s="378"/>
      <c r="J4" s="378"/>
      <c r="K4" s="378"/>
      <c r="L4" s="378"/>
      <c r="M4" s="73"/>
    </row>
    <row r="5" spans="1:13">
      <c r="A5" s="378"/>
      <c r="B5" s="378"/>
      <c r="C5" s="378"/>
      <c r="D5" s="378"/>
      <c r="E5" s="378"/>
      <c r="F5" s="378"/>
      <c r="G5" s="378"/>
      <c r="H5" s="378"/>
      <c r="I5" s="378"/>
      <c r="J5" s="378"/>
      <c r="K5" s="378"/>
      <c r="L5" s="378"/>
      <c r="M5" s="73"/>
    </row>
    <row r="6" spans="1:13" ht="39.75" customHeight="1">
      <c r="A6" s="379" t="s">
        <v>1</v>
      </c>
      <c r="B6" s="379"/>
      <c r="C6" s="379"/>
      <c r="D6" s="379"/>
      <c r="E6" s="379"/>
      <c r="F6" s="379"/>
      <c r="G6" s="379"/>
      <c r="H6" s="379"/>
      <c r="I6" s="379"/>
      <c r="J6" s="379"/>
      <c r="K6" s="379"/>
      <c r="L6" s="379"/>
      <c r="M6" s="83"/>
    </row>
    <row r="7" spans="1:13" ht="21" customHeight="1">
      <c r="A7" s="380" t="s">
        <v>2</v>
      </c>
      <c r="B7" s="380"/>
      <c r="C7" s="380"/>
      <c r="D7" s="380"/>
      <c r="E7" s="380"/>
      <c r="F7" s="380"/>
      <c r="G7" s="380"/>
      <c r="H7" s="380"/>
      <c r="I7" s="380"/>
      <c r="J7" s="380"/>
      <c r="K7" s="380"/>
      <c r="L7" s="380"/>
      <c r="M7" s="74"/>
    </row>
    <row r="8" spans="1:13" ht="21" customHeight="1">
      <c r="A8" s="380"/>
      <c r="B8" s="380"/>
      <c r="C8" s="380"/>
      <c r="D8" s="380"/>
      <c r="E8" s="380"/>
      <c r="F8" s="380"/>
      <c r="G8" s="380"/>
      <c r="H8" s="380"/>
      <c r="I8" s="380"/>
      <c r="J8" s="380"/>
      <c r="K8" s="380"/>
      <c r="L8" s="380"/>
      <c r="M8" s="74"/>
    </row>
    <row r="9" spans="1:13" ht="21" customHeight="1">
      <c r="A9" s="380"/>
      <c r="B9" s="380"/>
      <c r="C9" s="380"/>
      <c r="D9" s="380"/>
      <c r="E9" s="380"/>
      <c r="F9" s="380"/>
      <c r="G9" s="380"/>
      <c r="H9" s="380"/>
      <c r="I9" s="380"/>
      <c r="J9" s="380"/>
      <c r="K9" s="380"/>
      <c r="L9" s="380"/>
      <c r="M9" s="74"/>
    </row>
    <row r="10" spans="1:13" ht="21" customHeight="1">
      <c r="A10" s="380"/>
      <c r="B10" s="380"/>
      <c r="C10" s="380"/>
      <c r="D10" s="380"/>
      <c r="E10" s="380"/>
      <c r="F10" s="380"/>
      <c r="G10" s="380"/>
      <c r="H10" s="380"/>
      <c r="I10" s="380"/>
      <c r="J10" s="380"/>
      <c r="K10" s="380"/>
      <c r="L10" s="380"/>
      <c r="M10" s="74"/>
    </row>
    <row r="11" spans="1:13" ht="45" customHeight="1">
      <c r="A11" s="381" t="s">
        <v>3</v>
      </c>
      <c r="B11" s="382"/>
      <c r="C11" s="382"/>
      <c r="D11" s="382"/>
      <c r="E11" s="382"/>
      <c r="F11" s="382"/>
      <c r="G11" s="382"/>
      <c r="H11" s="382"/>
      <c r="I11" s="382"/>
      <c r="J11" s="382"/>
      <c r="K11" s="382"/>
      <c r="L11" s="383"/>
      <c r="M11" s="75"/>
    </row>
    <row r="12" spans="1:13">
      <c r="A12" s="391"/>
      <c r="B12" s="391"/>
      <c r="C12" s="391"/>
      <c r="D12" s="391"/>
      <c r="E12" s="391"/>
      <c r="F12" s="391"/>
      <c r="G12" s="391"/>
      <c r="H12" s="391"/>
      <c r="I12" s="391"/>
      <c r="J12" s="391"/>
      <c r="K12" s="390"/>
      <c r="L12" s="391"/>
      <c r="M12" s="72"/>
    </row>
    <row r="13" spans="1:13">
      <c r="A13" s="391"/>
      <c r="B13" s="391"/>
      <c r="C13" s="391"/>
      <c r="D13" s="391"/>
      <c r="E13" s="391"/>
      <c r="F13" s="391"/>
      <c r="G13" s="391"/>
      <c r="H13" s="391"/>
      <c r="I13" s="391"/>
      <c r="J13" s="391"/>
      <c r="K13" s="390"/>
      <c r="L13" s="391"/>
      <c r="M13" s="72"/>
    </row>
    <row r="14" spans="1:13" ht="30" customHeight="1">
      <c r="A14" s="367" t="s">
        <v>4</v>
      </c>
      <c r="B14" s="367"/>
      <c r="C14" s="367"/>
      <c r="D14" s="389" t="s">
        <v>5</v>
      </c>
      <c r="E14" s="389"/>
      <c r="F14" s="389"/>
      <c r="G14" s="389"/>
      <c r="H14" s="389"/>
      <c r="I14" s="389"/>
      <c r="J14" s="389"/>
      <c r="K14" s="389"/>
      <c r="L14" s="389"/>
      <c r="M14" s="75"/>
    </row>
    <row r="15" spans="1:13" ht="35.25" customHeight="1">
      <c r="A15" s="367" t="s">
        <v>6</v>
      </c>
      <c r="B15" s="367"/>
      <c r="C15" s="367"/>
      <c r="D15" s="389" t="s">
        <v>7</v>
      </c>
      <c r="E15" s="389"/>
      <c r="F15" s="389"/>
      <c r="G15" s="389"/>
      <c r="H15" s="389"/>
      <c r="I15" s="389"/>
      <c r="J15" s="389"/>
      <c r="K15" s="389"/>
      <c r="L15" s="389"/>
      <c r="M15" s="75"/>
    </row>
    <row r="16" spans="1:13" ht="83.25" customHeight="1">
      <c r="A16" s="367" t="s">
        <v>8</v>
      </c>
      <c r="B16" s="367"/>
      <c r="C16" s="367"/>
      <c r="D16" s="368" t="s">
        <v>9</v>
      </c>
      <c r="E16" s="368"/>
      <c r="F16" s="368"/>
      <c r="G16" s="368"/>
      <c r="H16" s="368"/>
      <c r="I16" s="368"/>
      <c r="J16" s="368"/>
      <c r="K16" s="369"/>
      <c r="L16" s="368"/>
      <c r="M16" s="84"/>
    </row>
    <row r="17" spans="1:13" ht="54" customHeight="1">
      <c r="A17" s="367" t="s">
        <v>10</v>
      </c>
      <c r="B17" s="367"/>
      <c r="C17" s="367"/>
      <c r="D17" s="388" t="s">
        <v>11</v>
      </c>
      <c r="E17" s="388"/>
      <c r="F17" s="388"/>
      <c r="G17" s="388"/>
      <c r="H17" s="388"/>
      <c r="I17" s="388"/>
      <c r="J17" s="388"/>
      <c r="K17" s="389"/>
      <c r="L17" s="388"/>
      <c r="M17" s="74"/>
    </row>
    <row r="18" spans="1:13">
      <c r="A18" s="390"/>
      <c r="B18" s="390"/>
      <c r="C18" s="390"/>
      <c r="D18" s="390"/>
      <c r="E18" s="390"/>
      <c r="F18" s="390"/>
      <c r="G18" s="390"/>
      <c r="H18" s="390"/>
      <c r="I18" s="390"/>
      <c r="J18" s="390"/>
      <c r="K18" s="390"/>
      <c r="L18" s="390"/>
      <c r="M18" s="73"/>
    </row>
    <row r="19" spans="1:13">
      <c r="A19" s="391"/>
      <c r="B19" s="391"/>
      <c r="C19" s="391"/>
      <c r="D19" s="391"/>
      <c r="E19" s="391"/>
      <c r="F19" s="391"/>
      <c r="G19" s="391"/>
      <c r="H19" s="391"/>
      <c r="I19" s="391"/>
      <c r="J19" s="391"/>
      <c r="K19" s="391"/>
      <c r="L19" s="391"/>
      <c r="M19" s="72"/>
    </row>
    <row r="20" spans="1:13">
      <c r="A20" s="391"/>
      <c r="B20" s="391"/>
      <c r="C20" s="391"/>
      <c r="D20" s="391"/>
      <c r="E20" s="391"/>
      <c r="F20" s="391"/>
      <c r="G20" s="391"/>
      <c r="H20" s="391"/>
      <c r="I20" s="391"/>
      <c r="J20" s="391"/>
      <c r="K20" s="391"/>
      <c r="L20" s="391"/>
      <c r="M20" s="72"/>
    </row>
    <row r="21" spans="1:13">
      <c r="A21" s="391"/>
      <c r="B21" s="391"/>
      <c r="C21" s="391"/>
      <c r="D21" s="391"/>
      <c r="E21" s="391"/>
      <c r="F21" s="391"/>
      <c r="G21" s="391"/>
      <c r="H21" s="391"/>
      <c r="I21" s="391"/>
      <c r="J21" s="391"/>
      <c r="K21" s="391"/>
      <c r="L21" s="391"/>
      <c r="M21" s="72"/>
    </row>
    <row r="22" spans="1:13">
      <c r="A22" s="391"/>
      <c r="B22" s="391"/>
      <c r="C22" s="391"/>
      <c r="D22" s="391"/>
      <c r="E22" s="391"/>
      <c r="F22" s="391"/>
      <c r="G22" s="391"/>
      <c r="H22" s="391"/>
      <c r="I22" s="391"/>
      <c r="J22" s="391"/>
      <c r="K22" s="391"/>
      <c r="L22" s="391"/>
      <c r="M22" s="72"/>
    </row>
    <row r="23" spans="1:13">
      <c r="A23" s="391"/>
      <c r="B23" s="391"/>
      <c r="C23" s="391"/>
      <c r="D23" s="391"/>
      <c r="E23" s="391"/>
      <c r="F23" s="391"/>
      <c r="G23" s="391"/>
      <c r="H23" s="391"/>
      <c r="I23" s="391"/>
      <c r="J23" s="391"/>
      <c r="K23" s="391"/>
      <c r="L23" s="391"/>
      <c r="M23" s="72"/>
    </row>
    <row r="24" spans="1:13" ht="8.25" customHeight="1">
      <c r="A24" s="391"/>
      <c r="B24" s="391"/>
      <c r="C24" s="391"/>
      <c r="D24" s="391"/>
      <c r="E24" s="391"/>
      <c r="F24" s="391"/>
      <c r="G24" s="391"/>
      <c r="H24" s="391"/>
      <c r="I24" s="391"/>
      <c r="J24" s="391"/>
      <c r="K24" s="390"/>
      <c r="L24" s="391"/>
      <c r="M24" s="72"/>
    </row>
    <row r="25" spans="1:13" ht="33.75" customHeight="1">
      <c r="A25" s="379" t="s">
        <v>12</v>
      </c>
      <c r="B25" s="379"/>
      <c r="C25" s="379"/>
      <c r="D25" s="379"/>
      <c r="E25" s="379"/>
      <c r="F25" s="379"/>
      <c r="G25" s="379"/>
      <c r="H25" s="379"/>
      <c r="I25" s="379"/>
      <c r="J25" s="379"/>
      <c r="K25" s="379"/>
      <c r="L25" s="379"/>
      <c r="M25" s="83"/>
    </row>
    <row r="26" spans="1:13" ht="134.25" customHeight="1">
      <c r="A26" s="392" t="s">
        <v>13</v>
      </c>
      <c r="B26" s="392"/>
      <c r="C26" s="392"/>
      <c r="D26" s="392"/>
      <c r="E26" s="392"/>
      <c r="F26" s="392"/>
      <c r="G26" s="392"/>
      <c r="H26" s="392"/>
      <c r="I26" s="392"/>
      <c r="J26" s="392"/>
      <c r="K26" s="393"/>
      <c r="L26" s="392"/>
      <c r="M26" s="74"/>
    </row>
    <row r="27" spans="1:13" ht="28.5" customHeight="1">
      <c r="A27" s="384" t="s">
        <v>14</v>
      </c>
      <c r="B27" s="384"/>
      <c r="C27" s="384"/>
      <c r="D27" s="384"/>
      <c r="E27" s="384"/>
      <c r="F27" s="384"/>
      <c r="G27" s="384"/>
      <c r="H27" s="384"/>
      <c r="I27" s="384"/>
      <c r="J27" s="384"/>
      <c r="K27" s="384"/>
      <c r="L27" s="384"/>
      <c r="M27" s="75"/>
    </row>
    <row r="28" spans="1:13" ht="18">
      <c r="A28" s="385" t="s">
        <v>15</v>
      </c>
      <c r="B28" s="385"/>
      <c r="C28" s="385"/>
      <c r="D28" s="385"/>
      <c r="E28" s="385"/>
      <c r="F28" s="385"/>
      <c r="G28" s="385"/>
      <c r="H28" s="385"/>
      <c r="I28" s="385"/>
      <c r="J28" s="385"/>
      <c r="K28" s="385"/>
      <c r="L28" s="385"/>
      <c r="M28" s="74"/>
    </row>
    <row r="29" spans="1:13" ht="18">
      <c r="A29" s="385"/>
      <c r="B29" s="385"/>
      <c r="C29" s="385"/>
      <c r="D29" s="385"/>
      <c r="E29" s="385"/>
      <c r="F29" s="385"/>
      <c r="G29" s="385"/>
      <c r="H29" s="385"/>
      <c r="I29" s="385"/>
      <c r="J29" s="385"/>
      <c r="K29" s="385"/>
      <c r="L29" s="385"/>
      <c r="M29" s="74"/>
    </row>
    <row r="30" spans="1:13" ht="18">
      <c r="A30" s="385"/>
      <c r="B30" s="385"/>
      <c r="C30" s="385"/>
      <c r="D30" s="385"/>
      <c r="E30" s="385"/>
      <c r="F30" s="385"/>
      <c r="G30" s="385"/>
      <c r="H30" s="385"/>
      <c r="I30" s="385"/>
      <c r="J30" s="385"/>
      <c r="K30" s="385"/>
      <c r="L30" s="385"/>
      <c r="M30" s="74"/>
    </row>
    <row r="31" spans="1:13" ht="18">
      <c r="A31" s="385"/>
      <c r="B31" s="385"/>
      <c r="C31" s="385"/>
      <c r="D31" s="385"/>
      <c r="E31" s="385"/>
      <c r="F31" s="385"/>
      <c r="G31" s="385"/>
      <c r="H31" s="385"/>
      <c r="I31" s="385"/>
      <c r="J31" s="385"/>
      <c r="K31" s="385"/>
      <c r="L31" s="385"/>
      <c r="M31" s="74"/>
    </row>
    <row r="32" spans="1:13" ht="18">
      <c r="A32" s="385"/>
      <c r="B32" s="385"/>
      <c r="C32" s="385"/>
      <c r="D32" s="385"/>
      <c r="E32" s="385"/>
      <c r="F32" s="385"/>
      <c r="G32" s="385"/>
      <c r="H32" s="385"/>
      <c r="I32" s="385"/>
      <c r="J32" s="385"/>
      <c r="K32" s="385"/>
      <c r="L32" s="385"/>
      <c r="M32" s="74"/>
    </row>
    <row r="33" spans="1:22" s="4" customFormat="1" ht="32.25" customHeight="1">
      <c r="A33" s="386" t="s">
        <v>16</v>
      </c>
      <c r="B33" s="386"/>
      <c r="C33" s="387" t="s">
        <v>17</v>
      </c>
      <c r="D33" s="387"/>
      <c r="E33" s="386" t="s">
        <v>18</v>
      </c>
      <c r="F33" s="386"/>
      <c r="G33" s="386"/>
      <c r="H33" s="386" t="s">
        <v>19</v>
      </c>
      <c r="I33" s="386"/>
      <c r="J33" s="386"/>
      <c r="K33" s="386" t="s">
        <v>20</v>
      </c>
      <c r="L33" s="386"/>
      <c r="M33" s="85"/>
    </row>
    <row r="34" spans="1:22" s="4" customFormat="1" ht="31.5" customHeight="1">
      <c r="A34" s="461" t="s">
        <v>21</v>
      </c>
      <c r="B34" s="461"/>
      <c r="C34" s="462" t="e">
        <f>+#REF!</f>
        <v>#REF!</v>
      </c>
      <c r="D34" s="462"/>
      <c r="E34" s="463" t="e">
        <f>+#REF!</f>
        <v>#REF!</v>
      </c>
      <c r="F34" s="463"/>
      <c r="G34" s="463"/>
      <c r="H34" s="463" t="e">
        <f>+#REF!</f>
        <v>#REF!</v>
      </c>
      <c r="I34" s="463"/>
      <c r="J34" s="463"/>
      <c r="K34" s="512" t="e">
        <f>+E34+H34</f>
        <v>#REF!</v>
      </c>
      <c r="L34" s="513"/>
      <c r="M34" s="82"/>
    </row>
    <row r="35" spans="1:22" s="4" customFormat="1" ht="21" customHeight="1">
      <c r="A35" s="461" t="s">
        <v>22</v>
      </c>
      <c r="B35" s="514"/>
      <c r="C35" s="462" t="e">
        <f>+#REF!</f>
        <v>#REF!</v>
      </c>
      <c r="D35" s="462"/>
      <c r="E35" s="463" t="e">
        <f>+#REF!</f>
        <v>#REF!</v>
      </c>
      <c r="F35" s="463"/>
      <c r="G35" s="463"/>
      <c r="H35" s="463" t="e">
        <f>+#REF!</f>
        <v>#REF!</v>
      </c>
      <c r="I35" s="463"/>
      <c r="J35" s="463"/>
      <c r="K35" s="512" t="e">
        <f t="shared" ref="K35:K40" si="0">+E35+H35</f>
        <v>#REF!</v>
      </c>
      <c r="L35" s="513"/>
      <c r="M35" s="82"/>
    </row>
    <row r="36" spans="1:22" s="4" customFormat="1" ht="24.75" customHeight="1">
      <c r="A36" s="514" t="s">
        <v>23</v>
      </c>
      <c r="B36" s="514"/>
      <c r="C36" s="462" t="e">
        <f>+#REF!</f>
        <v>#REF!</v>
      </c>
      <c r="D36" s="462"/>
      <c r="E36" s="463" t="e">
        <f>+#REF!</f>
        <v>#REF!</v>
      </c>
      <c r="F36" s="463"/>
      <c r="G36" s="463"/>
      <c r="H36" s="463" t="e">
        <f>+#REF!</f>
        <v>#REF!</v>
      </c>
      <c r="I36" s="463"/>
      <c r="J36" s="463"/>
      <c r="K36" s="515" t="e">
        <f t="shared" si="0"/>
        <v>#REF!</v>
      </c>
      <c r="L36" s="516"/>
      <c r="M36" s="82"/>
    </row>
    <row r="37" spans="1:22" s="4" customFormat="1" ht="30.75" customHeight="1">
      <c r="A37" s="461" t="s">
        <v>24</v>
      </c>
      <c r="B37" s="461"/>
      <c r="C37" s="462" t="e">
        <f>+#REF!</f>
        <v>#REF!</v>
      </c>
      <c r="D37" s="462"/>
      <c r="E37" s="463" t="e">
        <f>+#REF!</f>
        <v>#REF!</v>
      </c>
      <c r="F37" s="463"/>
      <c r="G37" s="463"/>
      <c r="H37" s="463" t="e">
        <f>+#REF!</f>
        <v>#REF!</v>
      </c>
      <c r="I37" s="463"/>
      <c r="J37" s="463"/>
      <c r="K37" s="515" t="e">
        <f t="shared" si="0"/>
        <v>#REF!</v>
      </c>
      <c r="L37" s="516"/>
      <c r="M37" s="82"/>
      <c r="N37" s="77"/>
      <c r="O37" s="77"/>
    </row>
    <row r="38" spans="1:22" s="4" customFormat="1" ht="28.5" customHeight="1">
      <c r="A38" s="514" t="s">
        <v>25</v>
      </c>
      <c r="B38" s="514"/>
      <c r="C38" s="462" t="e">
        <f>+#REF!</f>
        <v>#REF!</v>
      </c>
      <c r="D38" s="462"/>
      <c r="E38" s="463" t="e">
        <f>+#REF!</f>
        <v>#REF!</v>
      </c>
      <c r="F38" s="463"/>
      <c r="G38" s="463"/>
      <c r="H38" s="463" t="e">
        <f>+#REF!</f>
        <v>#REF!</v>
      </c>
      <c r="I38" s="463"/>
      <c r="J38" s="463"/>
      <c r="K38" s="512" t="e">
        <f t="shared" si="0"/>
        <v>#REF!</v>
      </c>
      <c r="L38" s="513"/>
      <c r="M38" s="82"/>
    </row>
    <row r="39" spans="1:22" s="4" customFormat="1" ht="24" customHeight="1">
      <c r="A39" s="514" t="s">
        <v>26</v>
      </c>
      <c r="B39" s="514"/>
      <c r="C39" s="462" t="e">
        <f>+#REF!</f>
        <v>#REF!</v>
      </c>
      <c r="D39" s="462"/>
      <c r="E39" s="463" t="e">
        <f>+#REF!</f>
        <v>#REF!</v>
      </c>
      <c r="F39" s="463"/>
      <c r="G39" s="463"/>
      <c r="H39" s="463" t="e">
        <f>+#REF!</f>
        <v>#REF!</v>
      </c>
      <c r="I39" s="463"/>
      <c r="J39" s="463"/>
      <c r="K39" s="512" t="e">
        <f t="shared" si="0"/>
        <v>#REF!</v>
      </c>
      <c r="L39" s="513"/>
      <c r="M39" s="82"/>
    </row>
    <row r="40" spans="1:22" s="4" customFormat="1" ht="22.5" customHeight="1">
      <c r="A40" s="514" t="s">
        <v>27</v>
      </c>
      <c r="B40" s="514"/>
      <c r="C40" s="462">
        <f>+B164</f>
        <v>117</v>
      </c>
      <c r="D40" s="462"/>
      <c r="E40" s="463">
        <f>+E164</f>
        <v>23426348689923.918</v>
      </c>
      <c r="F40" s="463"/>
      <c r="G40" s="463"/>
      <c r="H40" s="463">
        <f>+G164</f>
        <v>59521331099</v>
      </c>
      <c r="I40" s="463"/>
      <c r="J40" s="463"/>
      <c r="K40" s="512">
        <f t="shared" si="0"/>
        <v>23485870021022.918</v>
      </c>
      <c r="L40" s="513"/>
      <c r="M40" s="82"/>
    </row>
    <row r="41" spans="1:22" s="4" customFormat="1" ht="33.75" customHeight="1">
      <c r="A41" s="394" t="s">
        <v>28</v>
      </c>
      <c r="B41" s="394"/>
      <c r="C41" s="395" t="e">
        <f>SUM(C34:D40)</f>
        <v>#REF!</v>
      </c>
      <c r="D41" s="395"/>
      <c r="E41" s="396" t="e">
        <f>SUM(E34:G40)</f>
        <v>#REF!</v>
      </c>
      <c r="F41" s="396"/>
      <c r="G41" s="396"/>
      <c r="H41" s="396" t="e">
        <f>SUM(H34:J40)</f>
        <v>#REF!</v>
      </c>
      <c r="I41" s="396"/>
      <c r="J41" s="396"/>
      <c r="K41" s="397" t="e">
        <f>SUM(K34:L40)</f>
        <v>#REF!</v>
      </c>
      <c r="L41" s="398"/>
      <c r="M41" s="86"/>
      <c r="N41" s="110"/>
    </row>
    <row r="42" spans="1:22" s="4" customFormat="1" ht="25.5" customHeight="1">
      <c r="A42" s="402" t="s">
        <v>29</v>
      </c>
      <c r="B42" s="402"/>
      <c r="C42" s="402"/>
      <c r="D42" s="402"/>
      <c r="E42" s="402"/>
      <c r="F42" s="402"/>
      <c r="G42" s="402"/>
      <c r="H42" s="402"/>
      <c r="I42" s="402"/>
      <c r="J42" s="402"/>
      <c r="K42" s="403"/>
      <c r="L42" s="402"/>
      <c r="M42" s="76"/>
    </row>
    <row r="43" spans="1:22" s="4" customFormat="1" ht="15" customHeight="1">
      <c r="A43" s="76"/>
      <c r="B43" s="76"/>
      <c r="C43" s="76"/>
      <c r="D43" s="76"/>
      <c r="E43" s="76"/>
      <c r="F43" s="76"/>
      <c r="G43" s="76"/>
      <c r="H43" s="76"/>
      <c r="I43" s="76"/>
      <c r="J43" s="76"/>
      <c r="K43" s="120"/>
      <c r="L43" s="76"/>
      <c r="M43" s="76"/>
    </row>
    <row r="44" spans="1:22" s="4" customFormat="1" ht="41.25" customHeight="1">
      <c r="A44" s="125" t="s">
        <v>30</v>
      </c>
      <c r="B44" s="24"/>
      <c r="C44" s="24"/>
      <c r="D44" s="24"/>
      <c r="E44" s="24"/>
      <c r="F44" s="24"/>
      <c r="G44" s="24"/>
      <c r="H44" s="127"/>
      <c r="I44" s="24"/>
      <c r="J44" s="24"/>
      <c r="K44" s="59"/>
      <c r="L44" s="24"/>
      <c r="M44" s="87"/>
    </row>
    <row r="45" spans="1:22" ht="34.5" customHeight="1">
      <c r="A45" s="404" t="s">
        <v>31</v>
      </c>
      <c r="B45" s="404"/>
      <c r="C45" s="404"/>
      <c r="D45" s="404"/>
      <c r="E45" s="404"/>
      <c r="F45" s="404"/>
      <c r="G45" s="404"/>
      <c r="H45" s="404"/>
      <c r="I45" s="404"/>
      <c r="J45" s="404"/>
      <c r="K45" s="404"/>
      <c r="L45" s="404"/>
      <c r="M45" s="88"/>
      <c r="O45" s="4"/>
    </row>
    <row r="46" spans="1:22" ht="35.25" customHeight="1">
      <c r="A46" s="19" t="s">
        <v>32</v>
      </c>
      <c r="B46" s="405" t="s">
        <v>33</v>
      </c>
      <c r="C46" s="405"/>
      <c r="D46" s="405"/>
      <c r="E46" s="405" t="s">
        <v>34</v>
      </c>
      <c r="F46" s="405"/>
      <c r="G46" s="405" t="s">
        <v>35</v>
      </c>
      <c r="H46" s="405"/>
      <c r="I46" s="405" t="s">
        <v>36</v>
      </c>
      <c r="J46" s="405"/>
      <c r="K46" s="19" t="s">
        <v>37</v>
      </c>
      <c r="L46" s="19" t="s">
        <v>38</v>
      </c>
      <c r="M46" s="88"/>
      <c r="O46" s="165" t="s">
        <v>32</v>
      </c>
      <c r="P46" s="14" t="s">
        <v>33</v>
      </c>
      <c r="Q46" s="172" t="s">
        <v>34</v>
      </c>
      <c r="R46" s="19" t="s">
        <v>35</v>
      </c>
      <c r="S46" s="19" t="s">
        <v>36</v>
      </c>
      <c r="T46" s="19" t="s">
        <v>37</v>
      </c>
      <c r="U46" s="19" t="s">
        <v>678</v>
      </c>
      <c r="V46" s="169" t="s">
        <v>37</v>
      </c>
    </row>
    <row r="47" spans="1:22" ht="51.75" customHeight="1" outlineLevel="1">
      <c r="A47" s="133" t="s">
        <v>40</v>
      </c>
      <c r="B47" s="399" t="s">
        <v>41</v>
      </c>
      <c r="C47" s="399"/>
      <c r="D47" s="399"/>
      <c r="E47" s="400">
        <v>5804480331</v>
      </c>
      <c r="F47" s="401"/>
      <c r="G47" s="400">
        <v>0</v>
      </c>
      <c r="H47" s="401"/>
      <c r="I47" s="400">
        <f>+G47+E47</f>
        <v>5804480331</v>
      </c>
      <c r="J47" s="401"/>
      <c r="K47" s="60" t="s">
        <v>42</v>
      </c>
      <c r="L47" s="34"/>
      <c r="M47" s="89"/>
      <c r="O47" s="1" t="s">
        <v>194</v>
      </c>
      <c r="P47" s="1" t="s">
        <v>201</v>
      </c>
      <c r="Q47" s="138">
        <v>75184000000</v>
      </c>
      <c r="R47" s="138">
        <v>0</v>
      </c>
      <c r="S47" s="138">
        <v>75184000000</v>
      </c>
      <c r="T47" s="1" t="s">
        <v>196</v>
      </c>
      <c r="V47" s="170" t="s">
        <v>196</v>
      </c>
    </row>
    <row r="48" spans="1:22" ht="65.25" customHeight="1" outlineLevel="1">
      <c r="A48" s="133" t="s">
        <v>40</v>
      </c>
      <c r="B48" s="399" t="s">
        <v>43</v>
      </c>
      <c r="C48" s="399"/>
      <c r="D48" s="399"/>
      <c r="E48" s="400">
        <v>6015778891</v>
      </c>
      <c r="F48" s="401"/>
      <c r="G48" s="400">
        <v>0</v>
      </c>
      <c r="H48" s="401"/>
      <c r="I48" s="400">
        <f>+G48+E48</f>
        <v>6015778891</v>
      </c>
      <c r="J48" s="401"/>
      <c r="K48" s="60" t="s">
        <v>42</v>
      </c>
      <c r="L48" s="34"/>
      <c r="M48" s="89"/>
      <c r="O48" s="1" t="s">
        <v>123</v>
      </c>
      <c r="P48" s="173" t="s">
        <v>124</v>
      </c>
      <c r="Q48" s="138">
        <v>11763176301.999998</v>
      </c>
      <c r="R48" s="138">
        <v>0</v>
      </c>
      <c r="S48" s="138">
        <v>11763176301.999998</v>
      </c>
      <c r="T48" s="1" t="s">
        <v>125</v>
      </c>
      <c r="V48" s="170" t="s">
        <v>679</v>
      </c>
    </row>
    <row r="49" spans="1:22" ht="55.5" customHeight="1" outlineLevel="1">
      <c r="A49" s="133" t="s">
        <v>40</v>
      </c>
      <c r="B49" s="399" t="s">
        <v>44</v>
      </c>
      <c r="C49" s="399"/>
      <c r="D49" s="399"/>
      <c r="E49" s="407">
        <v>89137132435</v>
      </c>
      <c r="F49" s="408"/>
      <c r="G49" s="400">
        <v>0</v>
      </c>
      <c r="H49" s="401"/>
      <c r="I49" s="400">
        <f t="shared" ref="I49:I55" si="1">+E49+G49</f>
        <v>89137132435</v>
      </c>
      <c r="J49" s="401"/>
      <c r="K49" s="60" t="str">
        <f>+'Formato PEI (observaciones)'!K48</f>
        <v>Ministerio de Vivienda, Ciudad y Territorio</v>
      </c>
      <c r="L49" s="34"/>
      <c r="N49" s="122"/>
      <c r="O49" s="1" t="s">
        <v>123</v>
      </c>
      <c r="P49" s="173" t="s">
        <v>132</v>
      </c>
      <c r="Q49" s="138">
        <v>3980448857</v>
      </c>
      <c r="R49" s="138">
        <v>0</v>
      </c>
      <c r="S49" s="138">
        <v>3980448857</v>
      </c>
      <c r="T49" s="1" t="s">
        <v>125</v>
      </c>
      <c r="V49" s="170" t="s">
        <v>679</v>
      </c>
    </row>
    <row r="50" spans="1:22" ht="51" customHeight="1" outlineLevel="1">
      <c r="A50" s="133" t="s">
        <v>40</v>
      </c>
      <c r="B50" s="399" t="s">
        <v>45</v>
      </c>
      <c r="C50" s="399"/>
      <c r="D50" s="399"/>
      <c r="E50" s="407">
        <v>6743459012</v>
      </c>
      <c r="F50" s="408"/>
      <c r="G50" s="400">
        <v>0</v>
      </c>
      <c r="H50" s="401"/>
      <c r="I50" s="400">
        <f t="shared" si="1"/>
        <v>6743459012</v>
      </c>
      <c r="J50" s="401"/>
      <c r="K50" s="60" t="s">
        <v>42</v>
      </c>
      <c r="L50" s="34"/>
      <c r="N50" s="122"/>
      <c r="O50" s="1" t="s">
        <v>123</v>
      </c>
      <c r="P50" s="173" t="s">
        <v>130</v>
      </c>
      <c r="Q50" s="138">
        <v>4190085530</v>
      </c>
      <c r="R50" s="138">
        <v>0</v>
      </c>
      <c r="S50" s="138">
        <v>4190085530</v>
      </c>
      <c r="T50" s="1" t="s">
        <v>125</v>
      </c>
      <c r="V50" s="170" t="s">
        <v>679</v>
      </c>
    </row>
    <row r="51" spans="1:22" ht="57" customHeight="1" outlineLevel="1">
      <c r="A51" s="133" t="s">
        <v>40</v>
      </c>
      <c r="B51" s="406" t="s">
        <v>46</v>
      </c>
      <c r="C51" s="406"/>
      <c r="D51" s="406"/>
      <c r="E51" s="400">
        <v>76576476996</v>
      </c>
      <c r="F51" s="401"/>
      <c r="G51" s="400">
        <v>12934800000</v>
      </c>
      <c r="H51" s="401"/>
      <c r="I51" s="400">
        <f t="shared" si="1"/>
        <v>89511276996</v>
      </c>
      <c r="J51" s="401"/>
      <c r="K51" s="62" t="s">
        <v>437</v>
      </c>
      <c r="L51" s="34"/>
      <c r="M51" s="89"/>
      <c r="O51" s="1" t="s">
        <v>123</v>
      </c>
      <c r="P51" s="173" t="s">
        <v>126</v>
      </c>
      <c r="Q51" s="138">
        <v>9009284952</v>
      </c>
      <c r="R51" s="138">
        <v>0</v>
      </c>
      <c r="S51" s="138">
        <v>9009284952</v>
      </c>
      <c r="T51" s="1" t="s">
        <v>125</v>
      </c>
      <c r="V51" s="170" t="s">
        <v>679</v>
      </c>
    </row>
    <row r="52" spans="1:22" ht="36.75" customHeight="1" outlineLevel="1">
      <c r="A52" s="133" t="s">
        <v>48</v>
      </c>
      <c r="B52" s="399" t="s">
        <v>49</v>
      </c>
      <c r="C52" s="399"/>
      <c r="D52" s="399"/>
      <c r="E52" s="400">
        <v>2040317423</v>
      </c>
      <c r="F52" s="401"/>
      <c r="G52" s="400">
        <v>0</v>
      </c>
      <c r="H52" s="401"/>
      <c r="I52" s="400">
        <f t="shared" si="1"/>
        <v>2040317423</v>
      </c>
      <c r="J52" s="401"/>
      <c r="K52" s="60" t="s">
        <v>50</v>
      </c>
      <c r="L52" s="34"/>
      <c r="M52" s="89"/>
      <c r="O52" s="1" t="s">
        <v>123</v>
      </c>
      <c r="P52" s="173" t="s">
        <v>134</v>
      </c>
      <c r="Q52" s="138">
        <v>3261334360</v>
      </c>
      <c r="R52" s="138">
        <v>0</v>
      </c>
      <c r="S52" s="138">
        <v>3261334360</v>
      </c>
      <c r="T52" s="1" t="s">
        <v>125</v>
      </c>
      <c r="V52" s="170" t="s">
        <v>679</v>
      </c>
    </row>
    <row r="53" spans="1:22" ht="34.5" customHeight="1" outlineLevel="1">
      <c r="A53" s="133" t="s">
        <v>48</v>
      </c>
      <c r="B53" s="399" t="s">
        <v>51</v>
      </c>
      <c r="C53" s="399"/>
      <c r="D53" s="399"/>
      <c r="E53" s="400">
        <v>24844000000</v>
      </c>
      <c r="F53" s="401"/>
      <c r="G53" s="400">
        <v>0</v>
      </c>
      <c r="H53" s="401"/>
      <c r="I53" s="400">
        <f t="shared" si="1"/>
        <v>24844000000</v>
      </c>
      <c r="J53" s="401"/>
      <c r="K53" s="60" t="s">
        <v>50</v>
      </c>
      <c r="L53" s="34"/>
      <c r="M53" s="89"/>
      <c r="O53" s="1" t="s">
        <v>123</v>
      </c>
      <c r="P53" s="173" t="s">
        <v>136</v>
      </c>
      <c r="Q53" s="138">
        <v>3115836458</v>
      </c>
      <c r="R53" s="138">
        <v>0</v>
      </c>
      <c r="S53" s="138">
        <v>3115836458</v>
      </c>
      <c r="T53" s="1" t="s">
        <v>125</v>
      </c>
      <c r="V53" s="170" t="s">
        <v>679</v>
      </c>
    </row>
    <row r="54" spans="1:22" ht="39.75" customHeight="1" outlineLevel="1">
      <c r="A54" s="133" t="s">
        <v>48</v>
      </c>
      <c r="B54" s="399" t="s">
        <v>52</v>
      </c>
      <c r="C54" s="399"/>
      <c r="D54" s="399"/>
      <c r="E54" s="400">
        <v>33417519388</v>
      </c>
      <c r="F54" s="401"/>
      <c r="G54" s="400">
        <v>0</v>
      </c>
      <c r="H54" s="401"/>
      <c r="I54" s="400">
        <f t="shared" si="1"/>
        <v>33417519388</v>
      </c>
      <c r="J54" s="401"/>
      <c r="K54" s="60" t="s">
        <v>50</v>
      </c>
      <c r="L54" s="37"/>
      <c r="M54" s="90"/>
      <c r="O54" s="1" t="s">
        <v>123</v>
      </c>
      <c r="P54" s="173" t="s">
        <v>128</v>
      </c>
      <c r="Q54" s="138">
        <v>5564125714</v>
      </c>
      <c r="R54" s="138">
        <v>0</v>
      </c>
      <c r="S54" s="138">
        <v>5564125714</v>
      </c>
      <c r="T54" s="1" t="s">
        <v>125</v>
      </c>
      <c r="V54" s="170" t="s">
        <v>679</v>
      </c>
    </row>
    <row r="55" spans="1:22" ht="52.5" customHeight="1" outlineLevel="1">
      <c r="A55" s="133" t="s">
        <v>48</v>
      </c>
      <c r="B55" s="399" t="s">
        <v>53</v>
      </c>
      <c r="C55" s="399"/>
      <c r="D55" s="399"/>
      <c r="E55" s="400">
        <v>1523936656</v>
      </c>
      <c r="F55" s="401"/>
      <c r="G55" s="400">
        <v>0</v>
      </c>
      <c r="H55" s="401"/>
      <c r="I55" s="400">
        <f t="shared" si="1"/>
        <v>1523936656</v>
      </c>
      <c r="J55" s="401"/>
      <c r="K55" s="60" t="s">
        <v>50</v>
      </c>
      <c r="L55" s="37"/>
      <c r="M55" s="90"/>
      <c r="O55" s="1" t="s">
        <v>123</v>
      </c>
      <c r="P55" s="173" t="s">
        <v>127</v>
      </c>
      <c r="Q55" s="138">
        <v>5622405454</v>
      </c>
      <c r="R55" s="138">
        <v>0</v>
      </c>
      <c r="S55" s="138">
        <v>5622405454</v>
      </c>
      <c r="T55" s="1" t="s">
        <v>125</v>
      </c>
      <c r="V55" s="170" t="s">
        <v>679</v>
      </c>
    </row>
    <row r="56" spans="1:22" ht="38.25" customHeight="1" outlineLevel="1">
      <c r="A56" s="28" t="s">
        <v>57</v>
      </c>
      <c r="B56" s="399" t="s">
        <v>58</v>
      </c>
      <c r="C56" s="399"/>
      <c r="D56" s="399"/>
      <c r="E56" s="400">
        <v>3000000000</v>
      </c>
      <c r="F56" s="401"/>
      <c r="G56" s="400">
        <v>0</v>
      </c>
      <c r="H56" s="401"/>
      <c r="I56" s="400">
        <f t="shared" ref="I56:I67" si="2">+G56+E56</f>
        <v>3000000000</v>
      </c>
      <c r="J56" s="401"/>
      <c r="K56" s="60" t="s">
        <v>59</v>
      </c>
      <c r="L56" s="34"/>
      <c r="M56" s="89"/>
      <c r="O56" s="1" t="s">
        <v>123</v>
      </c>
      <c r="P56" s="173" t="s">
        <v>135</v>
      </c>
      <c r="Q56" s="138">
        <v>3250675512</v>
      </c>
      <c r="R56" s="138">
        <v>0</v>
      </c>
      <c r="S56" s="138">
        <v>3250675512</v>
      </c>
      <c r="T56" s="1" t="s">
        <v>125</v>
      </c>
      <c r="V56" s="170" t="s">
        <v>679</v>
      </c>
    </row>
    <row r="57" spans="1:22" ht="38.25" customHeight="1" outlineLevel="1">
      <c r="A57" s="28" t="s">
        <v>57</v>
      </c>
      <c r="B57" s="399" t="s">
        <v>60</v>
      </c>
      <c r="C57" s="399"/>
      <c r="D57" s="399"/>
      <c r="E57" s="400">
        <v>700000000</v>
      </c>
      <c r="F57" s="401"/>
      <c r="G57" s="400">
        <v>0</v>
      </c>
      <c r="H57" s="401"/>
      <c r="I57" s="400">
        <f t="shared" si="2"/>
        <v>700000000</v>
      </c>
      <c r="J57" s="401"/>
      <c r="K57" s="60" t="s">
        <v>59</v>
      </c>
      <c r="L57" s="34"/>
      <c r="M57" s="89"/>
      <c r="O57" s="1" t="s">
        <v>123</v>
      </c>
      <c r="P57" s="173" t="s">
        <v>137</v>
      </c>
      <c r="Q57" s="138">
        <v>2111434549</v>
      </c>
      <c r="R57" s="138">
        <v>0</v>
      </c>
      <c r="S57" s="138">
        <v>2111434549</v>
      </c>
      <c r="T57" s="1" t="s">
        <v>125</v>
      </c>
      <c r="V57" s="170" t="s">
        <v>679</v>
      </c>
    </row>
    <row r="58" spans="1:22" ht="50.25" customHeight="1" outlineLevel="1">
      <c r="A58" s="28" t="s">
        <v>57</v>
      </c>
      <c r="B58" s="399" t="s">
        <v>61</v>
      </c>
      <c r="C58" s="399"/>
      <c r="D58" s="399"/>
      <c r="E58" s="400">
        <v>500000000</v>
      </c>
      <c r="F58" s="401"/>
      <c r="G58" s="400">
        <v>0</v>
      </c>
      <c r="H58" s="401"/>
      <c r="I58" s="400">
        <f t="shared" si="2"/>
        <v>500000000</v>
      </c>
      <c r="J58" s="401"/>
      <c r="K58" s="60" t="s">
        <v>59</v>
      </c>
      <c r="L58" s="34"/>
      <c r="M58" s="89"/>
      <c r="O58" s="1" t="s">
        <v>123</v>
      </c>
      <c r="P58" s="173" t="s">
        <v>131</v>
      </c>
      <c r="Q58" s="138">
        <v>4090286067</v>
      </c>
      <c r="R58" s="138">
        <v>0</v>
      </c>
      <c r="S58" s="138">
        <v>4090286067</v>
      </c>
      <c r="T58" s="1" t="s">
        <v>125</v>
      </c>
      <c r="V58" s="170" t="s">
        <v>679</v>
      </c>
    </row>
    <row r="59" spans="1:22" ht="46.5" customHeight="1" outlineLevel="1">
      <c r="A59" s="28" t="s">
        <v>57</v>
      </c>
      <c r="B59" s="399" t="s">
        <v>62</v>
      </c>
      <c r="C59" s="399"/>
      <c r="D59" s="399"/>
      <c r="E59" s="400">
        <v>36353000000</v>
      </c>
      <c r="F59" s="401"/>
      <c r="G59" s="400">
        <v>0</v>
      </c>
      <c r="H59" s="401"/>
      <c r="I59" s="400">
        <f t="shared" si="2"/>
        <v>36353000000</v>
      </c>
      <c r="J59" s="401"/>
      <c r="K59" s="60" t="s">
        <v>59</v>
      </c>
      <c r="L59" s="34"/>
      <c r="M59" s="89"/>
      <c r="O59" s="1" t="s">
        <v>123</v>
      </c>
      <c r="P59" s="173" t="s">
        <v>129</v>
      </c>
      <c r="Q59" s="138">
        <v>5447394451</v>
      </c>
      <c r="R59" s="138">
        <v>0</v>
      </c>
      <c r="S59" s="138">
        <v>5447394451</v>
      </c>
      <c r="T59" s="1" t="s">
        <v>125</v>
      </c>
      <c r="V59" s="170" t="s">
        <v>679</v>
      </c>
    </row>
    <row r="60" spans="1:22" ht="48" customHeight="1" outlineLevel="1">
      <c r="A60" s="28" t="s">
        <v>57</v>
      </c>
      <c r="B60" s="399" t="s">
        <v>63</v>
      </c>
      <c r="C60" s="399"/>
      <c r="D60" s="399"/>
      <c r="E60" s="400">
        <v>2000000000</v>
      </c>
      <c r="F60" s="401"/>
      <c r="G60" s="400">
        <v>0</v>
      </c>
      <c r="H60" s="401"/>
      <c r="I60" s="400">
        <f t="shared" si="2"/>
        <v>2000000000</v>
      </c>
      <c r="J60" s="401"/>
      <c r="K60" s="60" t="s">
        <v>59</v>
      </c>
      <c r="L60" s="34"/>
      <c r="M60" s="89"/>
      <c r="O60" s="1" t="s">
        <v>123</v>
      </c>
      <c r="P60" s="173" t="s">
        <v>133</v>
      </c>
      <c r="Q60" s="138">
        <v>3852618280</v>
      </c>
      <c r="R60" s="138">
        <v>0</v>
      </c>
      <c r="S60" s="138">
        <v>3852618280</v>
      </c>
      <c r="T60" s="1" t="s">
        <v>125</v>
      </c>
      <c r="V60" s="170" t="s">
        <v>679</v>
      </c>
    </row>
    <row r="61" spans="1:22" ht="56.25" customHeight="1" outlineLevel="1">
      <c r="A61" s="28" t="s">
        <v>57</v>
      </c>
      <c r="B61" s="399" t="s">
        <v>64</v>
      </c>
      <c r="C61" s="399"/>
      <c r="D61" s="399"/>
      <c r="E61" s="400">
        <v>43000000000</v>
      </c>
      <c r="F61" s="401"/>
      <c r="G61" s="400">
        <v>0</v>
      </c>
      <c r="H61" s="401"/>
      <c r="I61" s="400">
        <f t="shared" si="2"/>
        <v>43000000000</v>
      </c>
      <c r="J61" s="401"/>
      <c r="K61" s="60" t="s">
        <v>59</v>
      </c>
      <c r="L61" s="34"/>
      <c r="M61" s="89"/>
      <c r="O61" s="1" t="s">
        <v>48</v>
      </c>
      <c r="P61" s="1" t="s">
        <v>51</v>
      </c>
      <c r="Q61" s="138">
        <v>24844000000</v>
      </c>
      <c r="R61" s="138">
        <v>0</v>
      </c>
      <c r="S61" s="138">
        <v>24844000000</v>
      </c>
      <c r="T61" s="1" t="s">
        <v>50</v>
      </c>
      <c r="V61" s="170" t="s">
        <v>680</v>
      </c>
    </row>
    <row r="62" spans="1:22" ht="44.25" customHeight="1" outlineLevel="1">
      <c r="A62" s="28" t="s">
        <v>57</v>
      </c>
      <c r="B62" s="399" t="s">
        <v>65</v>
      </c>
      <c r="C62" s="399"/>
      <c r="D62" s="399"/>
      <c r="E62" s="400">
        <v>52000000000</v>
      </c>
      <c r="F62" s="401"/>
      <c r="G62" s="400">
        <v>0</v>
      </c>
      <c r="H62" s="401"/>
      <c r="I62" s="400">
        <f t="shared" si="2"/>
        <v>52000000000</v>
      </c>
      <c r="J62" s="401"/>
      <c r="K62" s="60" t="s">
        <v>59</v>
      </c>
      <c r="L62" s="34"/>
      <c r="M62" s="89"/>
      <c r="O62" s="1" t="s">
        <v>48</v>
      </c>
      <c r="P62" s="1" t="s">
        <v>52</v>
      </c>
      <c r="Q62" s="138">
        <v>33417519388</v>
      </c>
      <c r="R62" s="138">
        <v>0</v>
      </c>
      <c r="S62" s="138">
        <v>33417519388</v>
      </c>
      <c r="T62" s="1" t="s">
        <v>50</v>
      </c>
      <c r="V62" s="170" t="s">
        <v>680</v>
      </c>
    </row>
    <row r="63" spans="1:22" ht="63" customHeight="1" outlineLevel="1">
      <c r="A63" s="28" t="s">
        <v>57</v>
      </c>
      <c r="B63" s="399" t="s">
        <v>66</v>
      </c>
      <c r="C63" s="399"/>
      <c r="D63" s="399"/>
      <c r="E63" s="400">
        <v>31353000000</v>
      </c>
      <c r="F63" s="401"/>
      <c r="G63" s="400">
        <v>0</v>
      </c>
      <c r="H63" s="401"/>
      <c r="I63" s="400">
        <f t="shared" si="2"/>
        <v>31353000000</v>
      </c>
      <c r="J63" s="401"/>
      <c r="K63" s="60" t="s">
        <v>59</v>
      </c>
      <c r="L63" s="34"/>
      <c r="M63" s="89"/>
      <c r="O63" s="1" t="s">
        <v>175</v>
      </c>
      <c r="P63" s="1" t="s">
        <v>191</v>
      </c>
      <c r="Q63" s="138">
        <v>535260922</v>
      </c>
      <c r="R63" s="138">
        <v>0</v>
      </c>
      <c r="S63" s="138">
        <v>535260922</v>
      </c>
      <c r="T63" s="1" t="s">
        <v>180</v>
      </c>
      <c r="V63" s="170" t="s">
        <v>180</v>
      </c>
    </row>
    <row r="64" spans="1:22" ht="65.25" customHeight="1" outlineLevel="1">
      <c r="A64" s="28" t="s">
        <v>57</v>
      </c>
      <c r="B64" s="399" t="s">
        <v>67</v>
      </c>
      <c r="C64" s="399"/>
      <c r="D64" s="399"/>
      <c r="E64" s="400">
        <v>5000000000</v>
      </c>
      <c r="F64" s="401"/>
      <c r="G64" s="400">
        <v>0</v>
      </c>
      <c r="H64" s="401"/>
      <c r="I64" s="400">
        <f t="shared" si="2"/>
        <v>5000000000</v>
      </c>
      <c r="J64" s="401"/>
      <c r="K64" s="60" t="s">
        <v>59</v>
      </c>
      <c r="L64" s="34"/>
      <c r="M64" s="89"/>
      <c r="O64" s="1" t="s">
        <v>83</v>
      </c>
      <c r="P64" s="1" t="s">
        <v>91</v>
      </c>
      <c r="Q64" s="138">
        <v>716000000</v>
      </c>
      <c r="R64" s="138">
        <v>0</v>
      </c>
      <c r="S64" s="138">
        <v>716000000</v>
      </c>
      <c r="T64" s="1" t="s">
        <v>85</v>
      </c>
      <c r="V64" s="170" t="s">
        <v>85</v>
      </c>
    </row>
    <row r="65" spans="1:22" ht="65.25" customHeight="1" outlineLevel="1">
      <c r="A65" s="28" t="s">
        <v>48</v>
      </c>
      <c r="B65" s="399" t="s">
        <v>68</v>
      </c>
      <c r="C65" s="399"/>
      <c r="D65" s="399"/>
      <c r="E65" s="400">
        <v>411280000</v>
      </c>
      <c r="F65" s="401"/>
      <c r="G65" s="400">
        <v>0</v>
      </c>
      <c r="H65" s="401"/>
      <c r="I65" s="400">
        <f t="shared" si="2"/>
        <v>411280000</v>
      </c>
      <c r="J65" s="401"/>
      <c r="K65" s="60" t="s">
        <v>69</v>
      </c>
      <c r="L65" s="34"/>
      <c r="M65" s="89"/>
      <c r="O65" s="1" t="s">
        <v>175</v>
      </c>
      <c r="P65" s="1" t="s">
        <v>189</v>
      </c>
      <c r="Q65" s="138">
        <v>1218590954</v>
      </c>
      <c r="R65" s="138">
        <v>0</v>
      </c>
      <c r="S65" s="138">
        <v>1218590954</v>
      </c>
      <c r="T65" s="1" t="s">
        <v>180</v>
      </c>
      <c r="V65" s="170" t="s">
        <v>180</v>
      </c>
    </row>
    <row r="66" spans="1:22" ht="57.75" customHeight="1" outlineLevel="1">
      <c r="A66" s="29" t="s">
        <v>70</v>
      </c>
      <c r="B66" s="399" t="s">
        <v>71</v>
      </c>
      <c r="C66" s="399"/>
      <c r="D66" s="399"/>
      <c r="E66" s="400">
        <v>17472000000</v>
      </c>
      <c r="F66" s="401"/>
      <c r="G66" s="400">
        <v>0</v>
      </c>
      <c r="H66" s="401"/>
      <c r="I66" s="400">
        <f t="shared" si="2"/>
        <v>17472000000</v>
      </c>
      <c r="J66" s="401"/>
      <c r="K66" s="60" t="s">
        <v>72</v>
      </c>
      <c r="L66" s="35"/>
      <c r="M66" s="89"/>
      <c r="O66" s="1" t="s">
        <v>203</v>
      </c>
      <c r="P66" s="1" t="s">
        <v>215</v>
      </c>
      <c r="Q66" s="138">
        <v>384587872212</v>
      </c>
      <c r="R66" s="138">
        <v>0</v>
      </c>
      <c r="S66" s="138">
        <v>384587872212</v>
      </c>
      <c r="T66" s="1" t="s">
        <v>208</v>
      </c>
      <c r="V66" s="170" t="s">
        <v>208</v>
      </c>
    </row>
    <row r="67" spans="1:22" ht="42.75" customHeight="1" outlineLevel="1">
      <c r="A67" s="29" t="s">
        <v>57</v>
      </c>
      <c r="B67" s="399" t="s">
        <v>73</v>
      </c>
      <c r="C67" s="399"/>
      <c r="D67" s="399"/>
      <c r="E67" s="400">
        <v>2200000000</v>
      </c>
      <c r="F67" s="401"/>
      <c r="G67" s="400">
        <v>2200000000</v>
      </c>
      <c r="H67" s="401"/>
      <c r="I67" s="400">
        <f t="shared" si="2"/>
        <v>4400000000</v>
      </c>
      <c r="J67" s="401"/>
      <c r="K67" s="36" t="s">
        <v>74</v>
      </c>
      <c r="L67" s="35"/>
      <c r="M67" s="89"/>
      <c r="O67" s="1" t="s">
        <v>194</v>
      </c>
      <c r="P67" s="1" t="s">
        <v>197</v>
      </c>
      <c r="Q67" s="138">
        <v>480000000</v>
      </c>
      <c r="R67" s="138">
        <v>0</v>
      </c>
      <c r="S67" s="138">
        <v>480000000</v>
      </c>
      <c r="T67" s="1" t="s">
        <v>196</v>
      </c>
      <c r="V67" s="170" t="s">
        <v>196</v>
      </c>
    </row>
    <row r="68" spans="1:22" ht="41.25" customHeight="1" outlineLevel="1">
      <c r="A68" s="133" t="s">
        <v>76</v>
      </c>
      <c r="B68" s="419" t="s">
        <v>77</v>
      </c>
      <c r="C68" s="419"/>
      <c r="D68" s="419"/>
      <c r="E68" s="400">
        <v>20018447865</v>
      </c>
      <c r="F68" s="401"/>
      <c r="G68" s="400">
        <v>0</v>
      </c>
      <c r="H68" s="401"/>
      <c r="I68" s="400">
        <f t="shared" ref="I68:I77" si="3">+E68+G68</f>
        <v>20018447865</v>
      </c>
      <c r="J68" s="401"/>
      <c r="K68" s="39" t="s">
        <v>78</v>
      </c>
      <c r="L68" s="30"/>
      <c r="M68" s="93"/>
      <c r="O68" s="1" t="s">
        <v>203</v>
      </c>
      <c r="P68" s="1" t="s">
        <v>213</v>
      </c>
      <c r="Q68" s="138">
        <v>434553424034.30597</v>
      </c>
      <c r="R68" s="138">
        <v>0</v>
      </c>
      <c r="S68" s="138">
        <v>434553424034.30597</v>
      </c>
      <c r="T68" s="1" t="s">
        <v>208</v>
      </c>
      <c r="V68" s="170" t="s">
        <v>208</v>
      </c>
    </row>
    <row r="69" spans="1:22" ht="41.25" customHeight="1" outlineLevel="1">
      <c r="A69" s="133" t="s">
        <v>79</v>
      </c>
      <c r="B69" s="419" t="s">
        <v>80</v>
      </c>
      <c r="C69" s="419"/>
      <c r="D69" s="419"/>
      <c r="E69" s="400">
        <v>8438159066</v>
      </c>
      <c r="F69" s="401"/>
      <c r="G69" s="400">
        <v>0</v>
      </c>
      <c r="H69" s="401"/>
      <c r="I69" s="400">
        <f t="shared" si="3"/>
        <v>8438159066</v>
      </c>
      <c r="J69" s="401"/>
      <c r="K69" s="39" t="s">
        <v>81</v>
      </c>
      <c r="L69" s="30"/>
      <c r="M69" s="93"/>
      <c r="O69" s="1" t="s">
        <v>194</v>
      </c>
      <c r="P69" s="1" t="s">
        <v>198</v>
      </c>
      <c r="Q69" s="138">
        <v>500000000</v>
      </c>
      <c r="R69" s="138">
        <v>0</v>
      </c>
      <c r="S69" s="138">
        <v>500000000</v>
      </c>
      <c r="T69" s="1" t="s">
        <v>196</v>
      </c>
      <c r="V69" s="170" t="s">
        <v>196</v>
      </c>
    </row>
    <row r="70" spans="1:22" ht="41.25" customHeight="1" outlineLevel="1">
      <c r="A70" s="133" t="s">
        <v>79</v>
      </c>
      <c r="B70" s="419" t="s">
        <v>82</v>
      </c>
      <c r="C70" s="419"/>
      <c r="D70" s="419"/>
      <c r="E70" s="400">
        <v>9231695652</v>
      </c>
      <c r="F70" s="401"/>
      <c r="G70" s="400">
        <v>0</v>
      </c>
      <c r="H70" s="401"/>
      <c r="I70" s="400">
        <f t="shared" si="3"/>
        <v>9231695652</v>
      </c>
      <c r="J70" s="401"/>
      <c r="K70" s="39" t="s">
        <v>81</v>
      </c>
      <c r="L70" s="30"/>
      <c r="M70" s="93"/>
      <c r="O70" s="1" t="s">
        <v>203</v>
      </c>
      <c r="P70" s="1" t="s">
        <v>217</v>
      </c>
      <c r="Q70" s="138">
        <v>97536000000</v>
      </c>
      <c r="R70" s="138">
        <v>0</v>
      </c>
      <c r="S70" s="138">
        <v>97536000000</v>
      </c>
      <c r="T70" s="1" t="s">
        <v>208</v>
      </c>
      <c r="V70" s="170" t="s">
        <v>208</v>
      </c>
    </row>
    <row r="71" spans="1:22" ht="41.25" customHeight="1" outlineLevel="1">
      <c r="A71" s="133" t="s">
        <v>83</v>
      </c>
      <c r="B71" s="419" t="s">
        <v>84</v>
      </c>
      <c r="C71" s="419"/>
      <c r="D71" s="419"/>
      <c r="E71" s="400">
        <v>1200000000</v>
      </c>
      <c r="F71" s="401"/>
      <c r="G71" s="400">
        <v>0</v>
      </c>
      <c r="H71" s="401"/>
      <c r="I71" s="400">
        <f t="shared" si="3"/>
        <v>1200000000</v>
      </c>
      <c r="J71" s="401"/>
      <c r="K71" s="39" t="s">
        <v>85</v>
      </c>
      <c r="L71" s="30"/>
      <c r="M71" s="93"/>
      <c r="O71" s="1" t="s">
        <v>103</v>
      </c>
      <c r="P71" s="1" t="s">
        <v>116</v>
      </c>
      <c r="Q71" s="138">
        <v>3017000000</v>
      </c>
      <c r="R71" s="138">
        <v>0</v>
      </c>
      <c r="S71" s="138">
        <v>3017000000</v>
      </c>
      <c r="T71" s="1" t="s">
        <v>117</v>
      </c>
      <c r="V71" s="170" t="s">
        <v>117</v>
      </c>
    </row>
    <row r="72" spans="1:22" ht="96" customHeight="1" outlineLevel="1">
      <c r="A72" s="133" t="s">
        <v>86</v>
      </c>
      <c r="B72" s="419" t="s">
        <v>87</v>
      </c>
      <c r="C72" s="419"/>
      <c r="D72" s="419"/>
      <c r="E72" s="400">
        <v>751941570</v>
      </c>
      <c r="F72" s="401"/>
      <c r="G72" s="400">
        <v>0</v>
      </c>
      <c r="H72" s="401"/>
      <c r="I72" s="400">
        <f t="shared" si="3"/>
        <v>751941570</v>
      </c>
      <c r="J72" s="401"/>
      <c r="K72" s="39" t="s">
        <v>88</v>
      </c>
      <c r="L72" s="30"/>
      <c r="M72" s="93"/>
      <c r="O72" s="1" t="s">
        <v>70</v>
      </c>
      <c r="P72" s="1" t="s">
        <v>166</v>
      </c>
      <c r="Q72" s="138">
        <v>3255584463</v>
      </c>
      <c r="R72" s="138">
        <v>0</v>
      </c>
      <c r="S72" s="138">
        <v>3255584463</v>
      </c>
      <c r="T72" s="1" t="s">
        <v>140</v>
      </c>
      <c r="V72" s="170" t="s">
        <v>140</v>
      </c>
    </row>
    <row r="73" spans="1:22" ht="45.75" customHeight="1" outlineLevel="1">
      <c r="A73" s="133" t="s">
        <v>86</v>
      </c>
      <c r="B73" s="422" t="s">
        <v>90</v>
      </c>
      <c r="C73" s="423"/>
      <c r="D73" s="424"/>
      <c r="E73" s="400">
        <v>1698933967</v>
      </c>
      <c r="F73" s="401"/>
      <c r="G73" s="400">
        <v>0</v>
      </c>
      <c r="H73" s="401"/>
      <c r="I73" s="400">
        <f t="shared" si="3"/>
        <v>1698933967</v>
      </c>
      <c r="J73" s="401"/>
      <c r="K73" s="39" t="s">
        <v>88</v>
      </c>
      <c r="L73" s="30"/>
      <c r="M73" s="93"/>
      <c r="O73" s="1" t="s">
        <v>86</v>
      </c>
      <c r="P73" s="1" t="s">
        <v>90</v>
      </c>
      <c r="Q73" s="138">
        <v>1698933967</v>
      </c>
      <c r="R73" s="138">
        <v>0</v>
      </c>
      <c r="S73" s="138">
        <v>1698933967</v>
      </c>
      <c r="T73" s="1" t="s">
        <v>88</v>
      </c>
      <c r="V73" s="171" t="s">
        <v>89</v>
      </c>
    </row>
    <row r="74" spans="1:22" ht="46.5" customHeight="1" outlineLevel="1">
      <c r="A74" s="134" t="s">
        <v>83</v>
      </c>
      <c r="B74" s="425" t="s">
        <v>91</v>
      </c>
      <c r="C74" s="425"/>
      <c r="D74" s="425"/>
      <c r="E74" s="400">
        <v>716000000</v>
      </c>
      <c r="F74" s="401"/>
      <c r="G74" s="400">
        <v>0</v>
      </c>
      <c r="H74" s="401"/>
      <c r="I74" s="400">
        <f t="shared" si="3"/>
        <v>716000000</v>
      </c>
      <c r="J74" s="401"/>
      <c r="K74" s="64" t="s">
        <v>85</v>
      </c>
      <c r="L74" s="31"/>
      <c r="M74" s="93"/>
      <c r="O74" s="1" t="s">
        <v>40</v>
      </c>
      <c r="P74" s="1" t="s">
        <v>41</v>
      </c>
      <c r="Q74" s="138">
        <v>5804480331</v>
      </c>
      <c r="R74" s="138">
        <v>0</v>
      </c>
      <c r="S74" s="138">
        <v>5804480331</v>
      </c>
      <c r="T74" s="1" t="s">
        <v>42</v>
      </c>
      <c r="V74" s="170" t="s">
        <v>42</v>
      </c>
    </row>
    <row r="75" spans="1:22" ht="30.75" customHeight="1" outlineLevel="1">
      <c r="A75" s="135" t="s">
        <v>83</v>
      </c>
      <c r="B75" s="420" t="s">
        <v>92</v>
      </c>
      <c r="C75" s="420"/>
      <c r="D75" s="420"/>
      <c r="E75" s="400">
        <v>1200000000</v>
      </c>
      <c r="F75" s="401"/>
      <c r="G75" s="400">
        <v>0</v>
      </c>
      <c r="H75" s="401"/>
      <c r="I75" s="400">
        <f t="shared" si="3"/>
        <v>1200000000</v>
      </c>
      <c r="J75" s="401"/>
      <c r="K75" s="65" t="s">
        <v>85</v>
      </c>
      <c r="L75" s="32"/>
      <c r="M75" s="93"/>
      <c r="O75" s="1" t="s">
        <v>83</v>
      </c>
      <c r="P75" s="1" t="s">
        <v>84</v>
      </c>
      <c r="Q75" s="138">
        <v>1200000000</v>
      </c>
      <c r="R75" s="138">
        <v>0</v>
      </c>
      <c r="S75" s="138">
        <v>1200000000</v>
      </c>
      <c r="T75" s="1" t="s">
        <v>85</v>
      </c>
      <c r="V75" s="170" t="s">
        <v>85</v>
      </c>
    </row>
    <row r="76" spans="1:22" ht="88.5" customHeight="1" outlineLevel="1">
      <c r="A76" s="135" t="s">
        <v>70</v>
      </c>
      <c r="B76" s="421" t="s">
        <v>93</v>
      </c>
      <c r="C76" s="421"/>
      <c r="D76" s="421"/>
      <c r="E76" s="400">
        <v>18033339258</v>
      </c>
      <c r="F76" s="401"/>
      <c r="G76" s="400">
        <v>0</v>
      </c>
      <c r="H76" s="401"/>
      <c r="I76" s="400">
        <f t="shared" si="3"/>
        <v>18033339258</v>
      </c>
      <c r="J76" s="401"/>
      <c r="K76" s="66" t="s">
        <v>94</v>
      </c>
      <c r="L76" s="33"/>
      <c r="M76" s="89"/>
      <c r="O76" s="1" t="s">
        <v>83</v>
      </c>
      <c r="P76" s="1" t="s">
        <v>92</v>
      </c>
      <c r="Q76" s="138">
        <v>1200000000</v>
      </c>
      <c r="R76" s="138">
        <v>0</v>
      </c>
      <c r="S76" s="138">
        <v>1200000000</v>
      </c>
      <c r="T76" s="1" t="s">
        <v>85</v>
      </c>
      <c r="V76" s="170" t="s">
        <v>85</v>
      </c>
    </row>
    <row r="77" spans="1:22" ht="43.5" customHeight="1" outlineLevel="1">
      <c r="A77" s="136" t="s">
        <v>86</v>
      </c>
      <c r="B77" s="497" t="s">
        <v>95</v>
      </c>
      <c r="C77" s="497"/>
      <c r="D77" s="498"/>
      <c r="E77" s="400">
        <v>44672132177</v>
      </c>
      <c r="F77" s="401"/>
      <c r="G77" s="400">
        <v>0</v>
      </c>
      <c r="H77" s="401"/>
      <c r="I77" s="400">
        <f t="shared" si="3"/>
        <v>44672132177</v>
      </c>
      <c r="J77" s="401"/>
      <c r="K77" s="69" t="s">
        <v>96</v>
      </c>
      <c r="L77" s="50"/>
      <c r="M77" s="94"/>
      <c r="O77" s="1" t="s">
        <v>79</v>
      </c>
      <c r="P77" s="1" t="s">
        <v>80</v>
      </c>
      <c r="Q77" s="138">
        <v>8438159066</v>
      </c>
      <c r="R77" s="138">
        <v>0</v>
      </c>
      <c r="S77" s="138">
        <v>8438159066</v>
      </c>
      <c r="T77" s="1" t="s">
        <v>80</v>
      </c>
      <c r="V77" s="170" t="s">
        <v>81</v>
      </c>
    </row>
    <row r="78" spans="1:22" ht="111" customHeight="1" outlineLevel="1">
      <c r="A78" s="28" t="s">
        <v>98</v>
      </c>
      <c r="B78" s="399" t="s">
        <v>99</v>
      </c>
      <c r="C78" s="399"/>
      <c r="D78" s="399"/>
      <c r="E78" s="400">
        <v>7774148263</v>
      </c>
      <c r="F78" s="401"/>
      <c r="G78" s="400">
        <v>1916640000</v>
      </c>
      <c r="H78" s="401"/>
      <c r="I78" s="400">
        <f>+E78+G78</f>
        <v>9690788263</v>
      </c>
      <c r="J78" s="401"/>
      <c r="K78" s="60" t="s">
        <v>100</v>
      </c>
      <c r="L78" s="34"/>
      <c r="M78" s="89"/>
      <c r="N78" s="55"/>
      <c r="O78" s="1" t="s">
        <v>79</v>
      </c>
      <c r="P78" s="1" t="s">
        <v>82</v>
      </c>
      <c r="Q78" s="138">
        <v>9231695652</v>
      </c>
      <c r="R78" s="138">
        <v>0</v>
      </c>
      <c r="S78" s="138">
        <v>9231695652</v>
      </c>
      <c r="T78" s="1" t="s">
        <v>82</v>
      </c>
      <c r="V78" s="170" t="s">
        <v>81</v>
      </c>
    </row>
    <row r="79" spans="1:22" ht="80.25" customHeight="1" outlineLevel="1">
      <c r="A79" s="28" t="s">
        <v>98</v>
      </c>
      <c r="B79" s="399" t="s">
        <v>101</v>
      </c>
      <c r="C79" s="399"/>
      <c r="D79" s="399"/>
      <c r="E79" s="400">
        <v>278302508</v>
      </c>
      <c r="F79" s="401"/>
      <c r="G79" s="400">
        <v>0</v>
      </c>
      <c r="H79" s="401"/>
      <c r="I79" s="400">
        <f>+E79+G79</f>
        <v>278302508</v>
      </c>
      <c r="J79" s="401"/>
      <c r="K79" s="60" t="s">
        <v>102</v>
      </c>
      <c r="L79" s="34"/>
      <c r="M79" s="89"/>
      <c r="O79" s="1" t="s">
        <v>175</v>
      </c>
      <c r="P79" s="1" t="s">
        <v>187</v>
      </c>
      <c r="Q79" s="138">
        <v>16497522812</v>
      </c>
      <c r="R79" s="138">
        <v>0</v>
      </c>
      <c r="S79" s="138">
        <v>16497522812</v>
      </c>
      <c r="T79" s="1" t="s">
        <v>180</v>
      </c>
      <c r="V79" s="170" t="s">
        <v>180</v>
      </c>
    </row>
    <row r="80" spans="1:22" ht="85.5" customHeight="1" outlineLevel="1">
      <c r="A80" s="28" t="s">
        <v>103</v>
      </c>
      <c r="B80" s="399" t="s">
        <v>104</v>
      </c>
      <c r="C80" s="399"/>
      <c r="D80" s="399"/>
      <c r="E80" s="400">
        <v>1090210000</v>
      </c>
      <c r="F80" s="401"/>
      <c r="G80" s="400">
        <v>0</v>
      </c>
      <c r="H80" s="401"/>
      <c r="I80" s="400">
        <v>1090210000</v>
      </c>
      <c r="J80" s="401"/>
      <c r="K80" s="67" t="s">
        <v>120</v>
      </c>
      <c r="L80" s="34"/>
      <c r="M80" s="89"/>
      <c r="O80" s="1" t="s">
        <v>175</v>
      </c>
      <c r="P80" s="1" t="s">
        <v>184</v>
      </c>
      <c r="Q80" s="138">
        <v>22458423926</v>
      </c>
      <c r="R80" s="138">
        <v>0</v>
      </c>
      <c r="S80" s="138">
        <v>22458423926</v>
      </c>
      <c r="T80" s="1" t="s">
        <v>180</v>
      </c>
      <c r="V80" s="170" t="s">
        <v>180</v>
      </c>
    </row>
    <row r="81" spans="1:22" ht="87" customHeight="1" outlineLevel="1">
      <c r="A81" s="28" t="s">
        <v>98</v>
      </c>
      <c r="B81" s="399" t="s">
        <v>106</v>
      </c>
      <c r="C81" s="399"/>
      <c r="D81" s="399"/>
      <c r="E81" s="400">
        <v>3444578612</v>
      </c>
      <c r="F81" s="401"/>
      <c r="G81" s="400">
        <v>0</v>
      </c>
      <c r="H81" s="401"/>
      <c r="I81" s="400">
        <f>+E81+G81</f>
        <v>3444578612</v>
      </c>
      <c r="J81" s="401"/>
      <c r="K81" s="60" t="s">
        <v>72</v>
      </c>
      <c r="L81" s="34"/>
      <c r="M81" s="89"/>
      <c r="O81" s="1" t="s">
        <v>103</v>
      </c>
      <c r="P81" s="1" t="s">
        <v>138</v>
      </c>
      <c r="Q81" s="138">
        <v>15118265226</v>
      </c>
      <c r="R81" s="138">
        <v>0</v>
      </c>
      <c r="S81" s="138">
        <v>15118265226</v>
      </c>
      <c r="T81" s="1" t="s">
        <v>117</v>
      </c>
      <c r="V81" s="170" t="s">
        <v>117</v>
      </c>
    </row>
    <row r="82" spans="1:22" ht="83.25" customHeight="1" outlineLevel="1">
      <c r="A82" s="28" t="s">
        <v>98</v>
      </c>
      <c r="B82" s="399" t="s">
        <v>107</v>
      </c>
      <c r="C82" s="399"/>
      <c r="D82" s="399"/>
      <c r="E82" s="400">
        <v>3743625098</v>
      </c>
      <c r="F82" s="401"/>
      <c r="G82" s="400">
        <v>2696650131</v>
      </c>
      <c r="H82" s="401"/>
      <c r="I82" s="400">
        <f>+E82+G82</f>
        <v>6440275229</v>
      </c>
      <c r="J82" s="401"/>
      <c r="K82" s="60" t="s">
        <v>100</v>
      </c>
      <c r="L82" s="34"/>
      <c r="M82" s="89"/>
      <c r="N82" s="55"/>
      <c r="O82" s="1" t="s">
        <v>40</v>
      </c>
      <c r="P82" s="1" t="s">
        <v>44</v>
      </c>
      <c r="Q82" s="138">
        <v>89137132435</v>
      </c>
      <c r="R82" s="138">
        <v>0</v>
      </c>
      <c r="S82" s="138">
        <v>89137132435</v>
      </c>
      <c r="T82" s="1" t="s">
        <v>42</v>
      </c>
      <c r="V82" s="170" t="s">
        <v>42</v>
      </c>
    </row>
    <row r="83" spans="1:22" ht="111" customHeight="1" outlineLevel="1">
      <c r="A83" s="28" t="s">
        <v>98</v>
      </c>
      <c r="B83" s="399" t="s">
        <v>109</v>
      </c>
      <c r="C83" s="399"/>
      <c r="D83" s="399"/>
      <c r="E83" s="400">
        <v>4582327956</v>
      </c>
      <c r="F83" s="401"/>
      <c r="G83" s="400">
        <v>2273240968</v>
      </c>
      <c r="H83" s="401"/>
      <c r="I83" s="400">
        <f>+E83+G83</f>
        <v>6855568924</v>
      </c>
      <c r="J83" s="401"/>
      <c r="K83" s="60" t="s">
        <v>110</v>
      </c>
      <c r="L83" s="34"/>
      <c r="M83" s="89"/>
      <c r="O83" s="1" t="s">
        <v>175</v>
      </c>
      <c r="P83" s="1" t="s">
        <v>188</v>
      </c>
      <c r="Q83" s="138">
        <v>14550608204</v>
      </c>
      <c r="R83" s="138">
        <v>0</v>
      </c>
      <c r="S83" s="138">
        <v>14550608204</v>
      </c>
      <c r="T83" s="1" t="s">
        <v>180</v>
      </c>
      <c r="V83" s="170" t="s">
        <v>180</v>
      </c>
    </row>
    <row r="84" spans="1:22" ht="111" customHeight="1" outlineLevel="1">
      <c r="A84" s="28" t="s">
        <v>98</v>
      </c>
      <c r="B84" s="399" t="s">
        <v>111</v>
      </c>
      <c r="C84" s="399"/>
      <c r="D84" s="399"/>
      <c r="E84" s="400">
        <v>12000000000</v>
      </c>
      <c r="F84" s="401"/>
      <c r="G84" s="400">
        <v>0</v>
      </c>
      <c r="H84" s="401"/>
      <c r="I84" s="400">
        <f>+E84+G84</f>
        <v>12000000000</v>
      </c>
      <c r="J84" s="401"/>
      <c r="K84" s="60" t="s">
        <v>112</v>
      </c>
      <c r="L84" s="34"/>
      <c r="M84" s="89"/>
      <c r="O84" s="1" t="s">
        <v>113</v>
      </c>
      <c r="P84" s="1" t="s">
        <v>161</v>
      </c>
      <c r="Q84" s="138">
        <v>6500000000</v>
      </c>
      <c r="R84" s="138">
        <v>0</v>
      </c>
      <c r="S84" s="138">
        <v>6500000000</v>
      </c>
      <c r="T84" s="1" t="s">
        <v>115</v>
      </c>
      <c r="V84" s="170" t="s">
        <v>681</v>
      </c>
    </row>
    <row r="85" spans="1:22" ht="57.75" customHeight="1" outlineLevel="1">
      <c r="A85" s="28" t="s">
        <v>113</v>
      </c>
      <c r="B85" s="399" t="s">
        <v>114</v>
      </c>
      <c r="C85" s="399"/>
      <c r="D85" s="399"/>
      <c r="E85" s="400">
        <v>23000000000</v>
      </c>
      <c r="F85" s="401"/>
      <c r="G85" s="400">
        <v>0</v>
      </c>
      <c r="H85" s="401"/>
      <c r="I85" s="400">
        <v>23000000000</v>
      </c>
      <c r="J85" s="401"/>
      <c r="K85" s="60" t="s">
        <v>115</v>
      </c>
      <c r="L85" s="34"/>
      <c r="M85" s="89"/>
      <c r="O85" s="1" t="s">
        <v>40</v>
      </c>
      <c r="P85" s="1" t="s">
        <v>43</v>
      </c>
      <c r="Q85" s="138">
        <v>6015778891</v>
      </c>
      <c r="R85" s="138">
        <v>0</v>
      </c>
      <c r="S85" s="138">
        <v>6015778891</v>
      </c>
      <c r="T85" s="1" t="s">
        <v>42</v>
      </c>
      <c r="V85" s="170" t="s">
        <v>42</v>
      </c>
    </row>
    <row r="86" spans="1:22" ht="44.25" customHeight="1" outlineLevel="1">
      <c r="A86" s="28" t="s">
        <v>103</v>
      </c>
      <c r="B86" s="399" t="s">
        <v>116</v>
      </c>
      <c r="C86" s="399"/>
      <c r="D86" s="399"/>
      <c r="E86" s="400">
        <v>3017000000</v>
      </c>
      <c r="F86" s="401"/>
      <c r="G86" s="400">
        <v>0</v>
      </c>
      <c r="H86" s="401"/>
      <c r="I86" s="400">
        <v>3017000000</v>
      </c>
      <c r="J86" s="401"/>
      <c r="K86" s="60" t="s">
        <v>117</v>
      </c>
      <c r="L86" s="34"/>
      <c r="M86" s="89"/>
      <c r="O86" s="1" t="s">
        <v>103</v>
      </c>
      <c r="P86" s="1" t="s">
        <v>141</v>
      </c>
      <c r="Q86" s="138">
        <v>14933900180</v>
      </c>
      <c r="R86" s="138">
        <v>0</v>
      </c>
      <c r="S86" s="138">
        <v>14933900180</v>
      </c>
      <c r="T86" s="1" t="s">
        <v>117</v>
      </c>
      <c r="V86" s="170" t="s">
        <v>117</v>
      </c>
    </row>
    <row r="87" spans="1:22" ht="42.75" customHeight="1" outlineLevel="1">
      <c r="A87" s="47" t="s">
        <v>103</v>
      </c>
      <c r="B87" s="406" t="s">
        <v>119</v>
      </c>
      <c r="C87" s="406"/>
      <c r="D87" s="406"/>
      <c r="E87" s="400">
        <v>2265810107</v>
      </c>
      <c r="F87" s="401"/>
      <c r="G87" s="400">
        <v>0</v>
      </c>
      <c r="H87" s="401"/>
      <c r="I87" s="400">
        <v>2265810107</v>
      </c>
      <c r="J87" s="401"/>
      <c r="K87" s="67" t="s">
        <v>120</v>
      </c>
      <c r="L87" s="35"/>
      <c r="M87" s="89"/>
      <c r="O87" s="1" t="s">
        <v>175</v>
      </c>
      <c r="P87" s="1" t="s">
        <v>192</v>
      </c>
      <c r="Q87" s="138">
        <v>3283059964</v>
      </c>
      <c r="R87" s="138">
        <v>0</v>
      </c>
      <c r="S87" s="138">
        <v>3283059964</v>
      </c>
      <c r="T87" s="1" t="s">
        <v>180</v>
      </c>
      <c r="V87" s="170" t="s">
        <v>180</v>
      </c>
    </row>
    <row r="88" spans="1:22" ht="51.75" customHeight="1" outlineLevel="1">
      <c r="A88" s="47" t="s">
        <v>103</v>
      </c>
      <c r="B88" s="406" t="s">
        <v>121</v>
      </c>
      <c r="C88" s="406"/>
      <c r="D88" s="406"/>
      <c r="E88" s="400">
        <v>10014000000</v>
      </c>
      <c r="F88" s="401"/>
      <c r="G88" s="400">
        <v>0</v>
      </c>
      <c r="H88" s="401"/>
      <c r="I88" s="400">
        <v>10014000000</v>
      </c>
      <c r="J88" s="401"/>
      <c r="K88" s="67" t="s">
        <v>120</v>
      </c>
      <c r="L88" s="35"/>
      <c r="M88" s="89"/>
      <c r="O88" s="1" t="s">
        <v>175</v>
      </c>
      <c r="P88" s="1" t="s">
        <v>190</v>
      </c>
      <c r="Q88" s="138">
        <v>329933688</v>
      </c>
      <c r="R88" s="138">
        <v>0</v>
      </c>
      <c r="S88" s="138">
        <v>329933688</v>
      </c>
      <c r="T88" s="1" t="s">
        <v>180</v>
      </c>
      <c r="V88" s="170" t="s">
        <v>180</v>
      </c>
    </row>
    <row r="89" spans="1:22" ht="37.5" customHeight="1" outlineLevel="1">
      <c r="A89" s="47" t="s">
        <v>113</v>
      </c>
      <c r="B89" s="406" t="s">
        <v>122</v>
      </c>
      <c r="C89" s="406"/>
      <c r="D89" s="406"/>
      <c r="E89" s="400">
        <v>9000000000</v>
      </c>
      <c r="F89" s="401"/>
      <c r="G89" s="400">
        <v>0</v>
      </c>
      <c r="H89" s="401"/>
      <c r="I89" s="400">
        <v>9000000000</v>
      </c>
      <c r="J89" s="401"/>
      <c r="K89" s="67" t="s">
        <v>115</v>
      </c>
      <c r="L89" s="35"/>
      <c r="M89" s="89"/>
      <c r="O89" s="1" t="s">
        <v>48</v>
      </c>
      <c r="P89" s="1" t="s">
        <v>53</v>
      </c>
      <c r="Q89" s="138">
        <v>1523936656</v>
      </c>
      <c r="R89" s="138">
        <v>0</v>
      </c>
      <c r="S89" s="138">
        <v>1523936656</v>
      </c>
      <c r="T89" s="1" t="s">
        <v>50</v>
      </c>
      <c r="V89" s="170" t="s">
        <v>680</v>
      </c>
    </row>
    <row r="90" spans="1:22" ht="39" customHeight="1" outlineLevel="1">
      <c r="A90" s="47" t="s">
        <v>123</v>
      </c>
      <c r="B90" s="406" t="s">
        <v>124</v>
      </c>
      <c r="C90" s="406"/>
      <c r="D90" s="406"/>
      <c r="E90" s="400">
        <v>11763176301.999998</v>
      </c>
      <c r="F90" s="401"/>
      <c r="G90" s="400">
        <v>0</v>
      </c>
      <c r="H90" s="401"/>
      <c r="I90" s="400">
        <v>11763176301.999998</v>
      </c>
      <c r="J90" s="401"/>
      <c r="K90" s="67" t="s">
        <v>125</v>
      </c>
      <c r="L90" s="35"/>
      <c r="M90" s="89"/>
      <c r="O90" s="1" t="s">
        <v>57</v>
      </c>
      <c r="P90" s="1" t="s">
        <v>73</v>
      </c>
      <c r="Q90" s="138">
        <v>2200000000</v>
      </c>
      <c r="R90" s="138">
        <v>2200000000</v>
      </c>
      <c r="S90" s="138">
        <v>4400000000</v>
      </c>
      <c r="T90" s="1" t="s">
        <v>74</v>
      </c>
      <c r="V90" s="170" t="s">
        <v>682</v>
      </c>
    </row>
    <row r="91" spans="1:22" ht="42" customHeight="1" outlineLevel="1">
      <c r="A91" s="28" t="s">
        <v>123</v>
      </c>
      <c r="B91" s="399" t="s">
        <v>126</v>
      </c>
      <c r="C91" s="399"/>
      <c r="D91" s="399"/>
      <c r="E91" s="400">
        <f t="shared" ref="E91:E102" si="4">+I91</f>
        <v>9009284952</v>
      </c>
      <c r="F91" s="401"/>
      <c r="G91" s="400">
        <v>0</v>
      </c>
      <c r="H91" s="401"/>
      <c r="I91" s="400">
        <v>9009284952</v>
      </c>
      <c r="J91" s="401"/>
      <c r="K91" s="60" t="s">
        <v>125</v>
      </c>
      <c r="L91" s="34"/>
      <c r="M91" s="89"/>
      <c r="O91" s="1" t="s">
        <v>203</v>
      </c>
      <c r="P91" s="1" t="s">
        <v>204</v>
      </c>
      <c r="Q91" s="138">
        <v>18600000000000</v>
      </c>
      <c r="R91" s="138">
        <v>0</v>
      </c>
      <c r="S91" s="138">
        <v>18600000000000</v>
      </c>
      <c r="T91" s="1" t="s">
        <v>205</v>
      </c>
      <c r="V91" s="170" t="s">
        <v>208</v>
      </c>
    </row>
    <row r="92" spans="1:22" ht="31.5" customHeight="1" outlineLevel="1">
      <c r="A92" s="28" t="s">
        <v>123</v>
      </c>
      <c r="B92" s="399" t="s">
        <v>127</v>
      </c>
      <c r="C92" s="399"/>
      <c r="D92" s="399"/>
      <c r="E92" s="400">
        <f t="shared" si="4"/>
        <v>5622405454</v>
      </c>
      <c r="F92" s="401"/>
      <c r="G92" s="400">
        <v>0</v>
      </c>
      <c r="H92" s="401"/>
      <c r="I92" s="400">
        <v>5622405454</v>
      </c>
      <c r="J92" s="401"/>
      <c r="K92" s="60" t="s">
        <v>125</v>
      </c>
      <c r="L92" s="34"/>
      <c r="M92" s="89"/>
      <c r="O92" s="1" t="s">
        <v>57</v>
      </c>
      <c r="P92" s="1" t="s">
        <v>683</v>
      </c>
      <c r="Q92" s="138">
        <v>36353000000</v>
      </c>
      <c r="R92" s="138">
        <v>0</v>
      </c>
      <c r="S92" s="138">
        <v>36353000000</v>
      </c>
      <c r="T92" s="1" t="s">
        <v>59</v>
      </c>
      <c r="V92" s="170" t="s">
        <v>59</v>
      </c>
    </row>
    <row r="93" spans="1:22" ht="39" customHeight="1" outlineLevel="1">
      <c r="A93" s="28" t="s">
        <v>123</v>
      </c>
      <c r="B93" s="399" t="s">
        <v>128</v>
      </c>
      <c r="C93" s="399"/>
      <c r="D93" s="399"/>
      <c r="E93" s="400">
        <f t="shared" si="4"/>
        <v>5564125714</v>
      </c>
      <c r="F93" s="401"/>
      <c r="G93" s="400">
        <v>0</v>
      </c>
      <c r="H93" s="401"/>
      <c r="I93" s="400">
        <v>5564125714</v>
      </c>
      <c r="J93" s="401"/>
      <c r="K93" s="60" t="s">
        <v>125</v>
      </c>
      <c r="L93" s="34"/>
      <c r="M93" s="89"/>
      <c r="O93" s="1" t="s">
        <v>194</v>
      </c>
      <c r="P93" s="1" t="s">
        <v>200</v>
      </c>
      <c r="Q93" s="138">
        <v>564285714</v>
      </c>
      <c r="R93" s="138">
        <v>0</v>
      </c>
      <c r="S93" s="138">
        <v>564285714</v>
      </c>
      <c r="T93" s="1" t="s">
        <v>196</v>
      </c>
      <c r="V93" s="170" t="s">
        <v>196</v>
      </c>
    </row>
    <row r="94" spans="1:22" ht="41.25" customHeight="1" outlineLevel="1">
      <c r="A94" s="28" t="s">
        <v>123</v>
      </c>
      <c r="B94" s="399" t="s">
        <v>129</v>
      </c>
      <c r="C94" s="399"/>
      <c r="D94" s="399"/>
      <c r="E94" s="400">
        <f t="shared" si="4"/>
        <v>5447394451</v>
      </c>
      <c r="F94" s="401"/>
      <c r="G94" s="400">
        <v>0</v>
      </c>
      <c r="H94" s="401"/>
      <c r="I94" s="400">
        <v>5447394451</v>
      </c>
      <c r="J94" s="401"/>
      <c r="K94" s="60" t="s">
        <v>125</v>
      </c>
      <c r="L94" s="34"/>
      <c r="M94" s="89"/>
      <c r="O94" s="1" t="s">
        <v>194</v>
      </c>
      <c r="P94" s="1" t="s">
        <v>199</v>
      </c>
      <c r="Q94" s="138">
        <v>564285714</v>
      </c>
      <c r="R94" s="138">
        <v>0</v>
      </c>
      <c r="S94" s="138">
        <v>564285714</v>
      </c>
      <c r="T94" s="1" t="s">
        <v>196</v>
      </c>
      <c r="V94" s="170" t="s">
        <v>196</v>
      </c>
    </row>
    <row r="95" spans="1:22" ht="41.25" customHeight="1" outlineLevel="1">
      <c r="A95" s="28" t="s">
        <v>123</v>
      </c>
      <c r="B95" s="399" t="s">
        <v>130</v>
      </c>
      <c r="C95" s="399"/>
      <c r="D95" s="399"/>
      <c r="E95" s="400">
        <f t="shared" si="4"/>
        <v>4190085530</v>
      </c>
      <c r="F95" s="401"/>
      <c r="G95" s="400">
        <v>0</v>
      </c>
      <c r="H95" s="401"/>
      <c r="I95" s="400">
        <v>4190085530</v>
      </c>
      <c r="J95" s="401"/>
      <c r="K95" s="60" t="s">
        <v>125</v>
      </c>
      <c r="L95" s="34"/>
      <c r="M95" s="89"/>
      <c r="O95" s="1" t="s">
        <v>103</v>
      </c>
      <c r="P95" s="1" t="s">
        <v>119</v>
      </c>
      <c r="Q95" s="138">
        <v>2265810107</v>
      </c>
      <c r="R95" s="138">
        <v>0</v>
      </c>
      <c r="S95" s="138">
        <v>2265810107</v>
      </c>
      <c r="T95" s="1" t="s">
        <v>117</v>
      </c>
      <c r="V95" s="170" t="s">
        <v>117</v>
      </c>
    </row>
    <row r="96" spans="1:22" ht="40.5" customHeight="1" outlineLevel="1">
      <c r="A96" s="28" t="s">
        <v>123</v>
      </c>
      <c r="B96" s="399" t="s">
        <v>131</v>
      </c>
      <c r="C96" s="399"/>
      <c r="D96" s="399"/>
      <c r="E96" s="400">
        <f t="shared" si="4"/>
        <v>4090286067</v>
      </c>
      <c r="F96" s="401"/>
      <c r="G96" s="400">
        <v>0</v>
      </c>
      <c r="H96" s="401"/>
      <c r="I96" s="400">
        <v>4090286067</v>
      </c>
      <c r="J96" s="401"/>
      <c r="K96" s="60" t="s">
        <v>125</v>
      </c>
      <c r="L96" s="34"/>
      <c r="M96" s="89"/>
      <c r="O96" s="1" t="s">
        <v>86</v>
      </c>
      <c r="P96" s="1" t="s">
        <v>95</v>
      </c>
      <c r="Q96" s="138">
        <v>44672132177</v>
      </c>
      <c r="R96" s="138">
        <v>0</v>
      </c>
      <c r="S96" s="138">
        <v>44672132177</v>
      </c>
      <c r="T96" s="1" t="s">
        <v>72</v>
      </c>
      <c r="V96" s="171" t="s">
        <v>89</v>
      </c>
    </row>
    <row r="97" spans="1:22" ht="40.5" customHeight="1" outlineLevel="1">
      <c r="A97" s="28" t="s">
        <v>123</v>
      </c>
      <c r="B97" s="399" t="s">
        <v>132</v>
      </c>
      <c r="C97" s="399"/>
      <c r="D97" s="399"/>
      <c r="E97" s="400">
        <f t="shared" si="4"/>
        <v>3980448857</v>
      </c>
      <c r="F97" s="401"/>
      <c r="G97" s="400">
        <v>0</v>
      </c>
      <c r="H97" s="401"/>
      <c r="I97" s="400">
        <v>3980448857</v>
      </c>
      <c r="J97" s="401"/>
      <c r="K97" s="60" t="s">
        <v>125</v>
      </c>
      <c r="L97" s="34"/>
      <c r="M97" s="89"/>
      <c r="O97" s="1" t="s">
        <v>48</v>
      </c>
      <c r="P97" s="1" t="s">
        <v>49</v>
      </c>
      <c r="Q97" s="138">
        <v>2040317423</v>
      </c>
      <c r="R97" s="138">
        <v>0</v>
      </c>
      <c r="S97" s="138">
        <v>2040317423</v>
      </c>
      <c r="T97" s="1" t="s">
        <v>50</v>
      </c>
      <c r="V97" s="170" t="s">
        <v>680</v>
      </c>
    </row>
    <row r="98" spans="1:22" ht="40.5" customHeight="1" outlineLevel="1">
      <c r="A98" s="28" t="s">
        <v>123</v>
      </c>
      <c r="B98" s="399" t="s">
        <v>133</v>
      </c>
      <c r="C98" s="399"/>
      <c r="D98" s="399"/>
      <c r="E98" s="400">
        <f t="shared" si="4"/>
        <v>3852618280</v>
      </c>
      <c r="F98" s="401"/>
      <c r="G98" s="400">
        <v>0</v>
      </c>
      <c r="H98" s="401"/>
      <c r="I98" s="400">
        <v>3852618280</v>
      </c>
      <c r="J98" s="401"/>
      <c r="K98" s="60" t="s">
        <v>125</v>
      </c>
      <c r="L98" s="34"/>
      <c r="M98" s="89"/>
      <c r="O98" s="1" t="s">
        <v>57</v>
      </c>
      <c r="P98" s="1" t="s">
        <v>60</v>
      </c>
      <c r="Q98" s="138">
        <v>700000000</v>
      </c>
      <c r="R98" s="138">
        <v>0</v>
      </c>
      <c r="S98" s="138">
        <v>700000000</v>
      </c>
      <c r="T98" s="1" t="s">
        <v>59</v>
      </c>
      <c r="V98" s="170" t="s">
        <v>59</v>
      </c>
    </row>
    <row r="99" spans="1:22" ht="42" customHeight="1" outlineLevel="1">
      <c r="A99" s="28" t="s">
        <v>123</v>
      </c>
      <c r="B99" s="399" t="s">
        <v>134</v>
      </c>
      <c r="C99" s="399"/>
      <c r="D99" s="399"/>
      <c r="E99" s="400">
        <f t="shared" si="4"/>
        <v>3261334360</v>
      </c>
      <c r="F99" s="401"/>
      <c r="G99" s="400">
        <v>0</v>
      </c>
      <c r="H99" s="401"/>
      <c r="I99" s="400">
        <v>3261334360</v>
      </c>
      <c r="J99" s="401"/>
      <c r="K99" s="60" t="s">
        <v>125</v>
      </c>
      <c r="L99" s="34"/>
      <c r="M99" s="89"/>
      <c r="O99" s="1" t="s">
        <v>103</v>
      </c>
      <c r="P99" s="1" t="s">
        <v>121</v>
      </c>
      <c r="Q99" s="138">
        <v>10014000000</v>
      </c>
      <c r="R99" s="138">
        <v>0</v>
      </c>
      <c r="S99" s="138">
        <v>10014000000</v>
      </c>
      <c r="T99" s="1" t="s">
        <v>117</v>
      </c>
      <c r="V99" s="170" t="s">
        <v>117</v>
      </c>
    </row>
    <row r="100" spans="1:22" ht="42" customHeight="1" outlineLevel="1">
      <c r="A100" s="28" t="s">
        <v>123</v>
      </c>
      <c r="B100" s="399" t="s">
        <v>135</v>
      </c>
      <c r="C100" s="399"/>
      <c r="D100" s="399"/>
      <c r="E100" s="400">
        <f t="shared" si="4"/>
        <v>3250675512</v>
      </c>
      <c r="F100" s="401"/>
      <c r="G100" s="400">
        <v>0</v>
      </c>
      <c r="H100" s="401"/>
      <c r="I100" s="400">
        <v>3250675512</v>
      </c>
      <c r="J100" s="401"/>
      <c r="K100" s="60" t="s">
        <v>125</v>
      </c>
      <c r="L100" s="34"/>
      <c r="M100" s="89"/>
      <c r="O100" s="1" t="s">
        <v>57</v>
      </c>
      <c r="P100" s="1" t="s">
        <v>684</v>
      </c>
      <c r="Q100" s="138">
        <v>43000000000</v>
      </c>
      <c r="R100" s="138">
        <v>0</v>
      </c>
      <c r="S100" s="138">
        <v>43000000000</v>
      </c>
      <c r="T100" s="1" t="s">
        <v>59</v>
      </c>
      <c r="V100" s="170" t="s">
        <v>59</v>
      </c>
    </row>
    <row r="101" spans="1:22" ht="42" customHeight="1" outlineLevel="1">
      <c r="A101" s="28" t="s">
        <v>123</v>
      </c>
      <c r="B101" s="399" t="s">
        <v>136</v>
      </c>
      <c r="C101" s="399"/>
      <c r="D101" s="399"/>
      <c r="E101" s="400">
        <f t="shared" si="4"/>
        <v>3115836458</v>
      </c>
      <c r="F101" s="401"/>
      <c r="G101" s="400">
        <v>0</v>
      </c>
      <c r="H101" s="401"/>
      <c r="I101" s="400">
        <v>3115836458</v>
      </c>
      <c r="J101" s="401"/>
      <c r="K101" s="60" t="s">
        <v>125</v>
      </c>
      <c r="L101" s="34"/>
      <c r="M101" s="89"/>
      <c r="O101" s="1" t="s">
        <v>57</v>
      </c>
      <c r="P101" s="1" t="s">
        <v>66</v>
      </c>
      <c r="Q101" s="138">
        <v>31353000000</v>
      </c>
      <c r="R101" s="138">
        <v>0</v>
      </c>
      <c r="S101" s="138">
        <v>31353000000</v>
      </c>
      <c r="T101" s="1" t="s">
        <v>59</v>
      </c>
      <c r="V101" s="170" t="s">
        <v>59</v>
      </c>
    </row>
    <row r="102" spans="1:22" ht="42" customHeight="1" outlineLevel="1">
      <c r="A102" s="28" t="s">
        <v>123</v>
      </c>
      <c r="B102" s="399" t="s">
        <v>137</v>
      </c>
      <c r="C102" s="399"/>
      <c r="D102" s="399"/>
      <c r="E102" s="400">
        <f t="shared" si="4"/>
        <v>2111434549</v>
      </c>
      <c r="F102" s="401"/>
      <c r="G102" s="400">
        <v>0</v>
      </c>
      <c r="H102" s="401"/>
      <c r="I102" s="400">
        <v>2111434549</v>
      </c>
      <c r="J102" s="401"/>
      <c r="K102" s="60" t="s">
        <v>125</v>
      </c>
      <c r="L102" s="34"/>
      <c r="M102" s="89"/>
      <c r="O102" s="1" t="s">
        <v>103</v>
      </c>
      <c r="P102" s="1" t="s">
        <v>104</v>
      </c>
      <c r="Q102" s="138">
        <v>1090210000</v>
      </c>
      <c r="R102" s="138">
        <v>0</v>
      </c>
      <c r="S102" s="138">
        <v>1090210000</v>
      </c>
      <c r="T102" s="1" t="s">
        <v>117</v>
      </c>
      <c r="V102" s="170" t="s">
        <v>117</v>
      </c>
    </row>
    <row r="103" spans="1:22" ht="56.25" customHeight="1" outlineLevel="1">
      <c r="A103" s="47" t="s">
        <v>103</v>
      </c>
      <c r="B103" s="406" t="s">
        <v>138</v>
      </c>
      <c r="C103" s="406"/>
      <c r="D103" s="406"/>
      <c r="E103" s="400">
        <v>15118265226</v>
      </c>
      <c r="F103" s="401"/>
      <c r="G103" s="400">
        <v>0</v>
      </c>
      <c r="H103" s="401"/>
      <c r="I103" s="400">
        <v>15118265226</v>
      </c>
      <c r="J103" s="401"/>
      <c r="K103" s="67" t="s">
        <v>120</v>
      </c>
      <c r="L103" s="35"/>
      <c r="M103" s="89"/>
      <c r="O103" s="1" t="s">
        <v>98</v>
      </c>
      <c r="P103" s="1" t="s">
        <v>170</v>
      </c>
      <c r="Q103" s="138">
        <v>2000000000</v>
      </c>
      <c r="R103" s="138">
        <v>500000000</v>
      </c>
      <c r="S103" s="138">
        <v>2500000000</v>
      </c>
      <c r="T103" s="170" t="s">
        <v>112</v>
      </c>
      <c r="V103" s="1" t="s">
        <v>685</v>
      </c>
    </row>
    <row r="104" spans="1:22" ht="55.5" customHeight="1" outlineLevel="1">
      <c r="A104" s="47" t="s">
        <v>70</v>
      </c>
      <c r="B104" s="406" t="s">
        <v>139</v>
      </c>
      <c r="C104" s="406"/>
      <c r="D104" s="406"/>
      <c r="E104" s="400">
        <v>18489438308</v>
      </c>
      <c r="F104" s="401"/>
      <c r="G104" s="400">
        <v>0</v>
      </c>
      <c r="H104" s="401"/>
      <c r="I104" s="400">
        <v>18489438308</v>
      </c>
      <c r="J104" s="401"/>
      <c r="K104" s="67" t="s">
        <v>140</v>
      </c>
      <c r="L104" s="35"/>
      <c r="M104" s="89"/>
      <c r="O104" s="1" t="s">
        <v>98</v>
      </c>
      <c r="P104" s="1" t="s">
        <v>171</v>
      </c>
      <c r="Q104" s="138">
        <v>25000000000</v>
      </c>
      <c r="R104" s="138">
        <v>5000000000</v>
      </c>
      <c r="S104" s="138">
        <v>30000000000</v>
      </c>
      <c r="T104" s="1" t="s">
        <v>172</v>
      </c>
      <c r="V104" s="170" t="s">
        <v>686</v>
      </c>
    </row>
    <row r="105" spans="1:22" ht="93.75" customHeight="1" outlineLevel="1">
      <c r="A105" s="47" t="s">
        <v>103</v>
      </c>
      <c r="B105" s="406" t="s">
        <v>141</v>
      </c>
      <c r="C105" s="406"/>
      <c r="D105" s="406"/>
      <c r="E105" s="400">
        <v>14933900180</v>
      </c>
      <c r="F105" s="401"/>
      <c r="G105" s="400">
        <v>0</v>
      </c>
      <c r="H105" s="401"/>
      <c r="I105" s="400">
        <v>14933900180</v>
      </c>
      <c r="J105" s="401"/>
      <c r="K105" s="67" t="s">
        <v>120</v>
      </c>
      <c r="L105" s="35"/>
      <c r="M105" s="89"/>
      <c r="O105" s="1" t="s">
        <v>98</v>
      </c>
      <c r="P105" s="1" t="s">
        <v>109</v>
      </c>
      <c r="Q105" s="138">
        <v>4582327956</v>
      </c>
      <c r="R105" s="138">
        <v>2273240968</v>
      </c>
      <c r="S105" s="138">
        <v>6855568924</v>
      </c>
      <c r="T105" s="170" t="s">
        <v>110</v>
      </c>
      <c r="V105" s="1" t="s">
        <v>685</v>
      </c>
    </row>
    <row r="106" spans="1:22" ht="48" customHeight="1" outlineLevel="1">
      <c r="A106" s="47" t="s">
        <v>113</v>
      </c>
      <c r="B106" s="406" t="s">
        <v>142</v>
      </c>
      <c r="C106" s="406"/>
      <c r="D106" s="406"/>
      <c r="E106" s="400">
        <v>4500000000</v>
      </c>
      <c r="F106" s="401"/>
      <c r="G106" s="400">
        <v>0</v>
      </c>
      <c r="H106" s="401"/>
      <c r="I106" s="400">
        <v>4500000000</v>
      </c>
      <c r="J106" s="401"/>
      <c r="K106" s="67" t="s">
        <v>115</v>
      </c>
      <c r="L106" s="35"/>
      <c r="M106" s="89"/>
      <c r="O106" s="1" t="s">
        <v>98</v>
      </c>
      <c r="P106" s="1" t="s">
        <v>169</v>
      </c>
      <c r="Q106" s="138">
        <v>5000000000</v>
      </c>
      <c r="R106" s="138">
        <v>1250000000</v>
      </c>
      <c r="S106" s="138">
        <v>6250000000</v>
      </c>
      <c r="T106" s="170" t="s">
        <v>112</v>
      </c>
      <c r="V106" s="1" t="s">
        <v>685</v>
      </c>
    </row>
    <row r="107" spans="1:22" ht="48" customHeight="1" outlineLevel="1">
      <c r="A107" s="47" t="s">
        <v>113</v>
      </c>
      <c r="B107" s="406" t="s">
        <v>143</v>
      </c>
      <c r="C107" s="406"/>
      <c r="D107" s="406"/>
      <c r="E107" s="400">
        <v>3300000000</v>
      </c>
      <c r="F107" s="401"/>
      <c r="G107" s="400">
        <v>0</v>
      </c>
      <c r="H107" s="401"/>
      <c r="I107" s="400">
        <v>3300000000</v>
      </c>
      <c r="J107" s="401"/>
      <c r="K107" s="67" t="s">
        <v>115</v>
      </c>
      <c r="L107" s="35"/>
      <c r="M107" s="89"/>
      <c r="O107" s="55" t="s">
        <v>98</v>
      </c>
      <c r="P107" s="56" t="s">
        <v>107</v>
      </c>
      <c r="Q107" s="138">
        <v>3743625098</v>
      </c>
      <c r="R107" s="138">
        <v>2696650131</v>
      </c>
      <c r="S107" s="138">
        <v>6440275229</v>
      </c>
      <c r="T107" s="1" t="s">
        <v>100</v>
      </c>
      <c r="V107" s="171" t="s">
        <v>89</v>
      </c>
    </row>
    <row r="108" spans="1:22" ht="48" customHeight="1" outlineLevel="1">
      <c r="A108" s="47" t="s">
        <v>113</v>
      </c>
      <c r="B108" s="406" t="s">
        <v>144</v>
      </c>
      <c r="C108" s="406"/>
      <c r="D108" s="406"/>
      <c r="E108" s="400">
        <v>3300000000</v>
      </c>
      <c r="F108" s="401"/>
      <c r="G108" s="400">
        <v>0</v>
      </c>
      <c r="H108" s="401"/>
      <c r="I108" s="400">
        <v>3300000000</v>
      </c>
      <c r="J108" s="401"/>
      <c r="K108" s="67" t="s">
        <v>115</v>
      </c>
      <c r="L108" s="35"/>
      <c r="M108" s="89"/>
      <c r="O108" s="1" t="s">
        <v>98</v>
      </c>
      <c r="P108" s="1" t="s">
        <v>167</v>
      </c>
      <c r="Q108" s="138">
        <v>15000000000</v>
      </c>
      <c r="R108" s="138">
        <v>3750000000</v>
      </c>
      <c r="S108" s="138">
        <v>18750000000</v>
      </c>
      <c r="T108" s="170" t="s">
        <v>112</v>
      </c>
      <c r="V108" s="1" t="s">
        <v>685</v>
      </c>
    </row>
    <row r="109" spans="1:22" ht="48" customHeight="1" outlineLevel="1">
      <c r="A109" s="47" t="s">
        <v>113</v>
      </c>
      <c r="B109" s="406" t="s">
        <v>145</v>
      </c>
      <c r="C109" s="406"/>
      <c r="D109" s="406"/>
      <c r="E109" s="400">
        <v>3300000000</v>
      </c>
      <c r="F109" s="401"/>
      <c r="G109" s="400">
        <v>0</v>
      </c>
      <c r="H109" s="401"/>
      <c r="I109" s="400">
        <v>3300000000</v>
      </c>
      <c r="J109" s="401"/>
      <c r="K109" s="67" t="s">
        <v>115</v>
      </c>
      <c r="L109" s="35"/>
      <c r="M109" s="89"/>
      <c r="O109" s="1" t="s">
        <v>175</v>
      </c>
      <c r="P109" s="1" t="s">
        <v>176</v>
      </c>
      <c r="Q109" s="138">
        <v>37000000000</v>
      </c>
      <c r="R109" s="138">
        <v>5000000000</v>
      </c>
      <c r="S109" s="138">
        <v>42000000000</v>
      </c>
      <c r="T109" s="1" t="s">
        <v>177</v>
      </c>
      <c r="V109" s="170" t="s">
        <v>180</v>
      </c>
    </row>
    <row r="110" spans="1:22" ht="50.25" customHeight="1" outlineLevel="1">
      <c r="A110" s="47" t="s">
        <v>113</v>
      </c>
      <c r="B110" s="406" t="s">
        <v>146</v>
      </c>
      <c r="C110" s="406"/>
      <c r="D110" s="406"/>
      <c r="E110" s="400">
        <v>3300000000</v>
      </c>
      <c r="F110" s="401"/>
      <c r="G110" s="400">
        <v>0</v>
      </c>
      <c r="H110" s="401"/>
      <c r="I110" s="400">
        <v>3300000000</v>
      </c>
      <c r="J110" s="401"/>
      <c r="K110" s="67" t="s">
        <v>115</v>
      </c>
      <c r="L110" s="35"/>
      <c r="M110" s="89"/>
      <c r="O110" s="1" t="s">
        <v>57</v>
      </c>
      <c r="P110" s="1" t="s">
        <v>63</v>
      </c>
      <c r="Q110" s="138">
        <v>2000000000</v>
      </c>
      <c r="R110" s="138">
        <v>0</v>
      </c>
      <c r="S110" s="138">
        <v>2000000000</v>
      </c>
      <c r="T110" s="1" t="s">
        <v>59</v>
      </c>
      <c r="V110" s="170" t="s">
        <v>59</v>
      </c>
    </row>
    <row r="111" spans="1:22" ht="50.25" customHeight="1" outlineLevel="1">
      <c r="A111" s="47" t="s">
        <v>113</v>
      </c>
      <c r="B111" s="406" t="s">
        <v>147</v>
      </c>
      <c r="C111" s="406"/>
      <c r="D111" s="406"/>
      <c r="E111" s="400">
        <v>3300000000</v>
      </c>
      <c r="F111" s="401"/>
      <c r="G111" s="400">
        <v>0</v>
      </c>
      <c r="H111" s="401"/>
      <c r="I111" s="400">
        <v>3300000000</v>
      </c>
      <c r="J111" s="401"/>
      <c r="K111" s="67" t="s">
        <v>115</v>
      </c>
      <c r="L111" s="35"/>
      <c r="M111" s="89"/>
      <c r="O111" s="1" t="s">
        <v>98</v>
      </c>
      <c r="P111" s="1" t="s">
        <v>163</v>
      </c>
      <c r="Q111" s="138">
        <v>18000000000</v>
      </c>
      <c r="R111" s="138">
        <v>0</v>
      </c>
      <c r="S111" s="138">
        <v>18000000000</v>
      </c>
      <c r="T111" s="1" t="s">
        <v>164</v>
      </c>
      <c r="V111" s="170" t="s">
        <v>687</v>
      </c>
    </row>
    <row r="112" spans="1:22" ht="50.25" customHeight="1" outlineLevel="1">
      <c r="A112" s="47" t="s">
        <v>113</v>
      </c>
      <c r="B112" s="406" t="s">
        <v>148</v>
      </c>
      <c r="C112" s="406"/>
      <c r="D112" s="406"/>
      <c r="E112" s="400">
        <v>3300000000</v>
      </c>
      <c r="F112" s="401"/>
      <c r="G112" s="400">
        <v>0</v>
      </c>
      <c r="H112" s="401"/>
      <c r="I112" s="400">
        <v>3300000000</v>
      </c>
      <c r="J112" s="401"/>
      <c r="K112" s="67" t="s">
        <v>115</v>
      </c>
      <c r="L112" s="35"/>
      <c r="M112" s="89"/>
      <c r="O112" s="1" t="s">
        <v>70</v>
      </c>
      <c r="P112" s="1" t="s">
        <v>71</v>
      </c>
      <c r="Q112" s="138">
        <v>17472000000</v>
      </c>
      <c r="R112" s="138">
        <v>0</v>
      </c>
      <c r="S112" s="138">
        <v>17472000000</v>
      </c>
      <c r="T112" s="1" t="s">
        <v>72</v>
      </c>
      <c r="V112" s="171" t="s">
        <v>89</v>
      </c>
    </row>
    <row r="113" spans="1:22" ht="50.25" customHeight="1" outlineLevel="1">
      <c r="A113" s="47" t="s">
        <v>113</v>
      </c>
      <c r="B113" s="406" t="s">
        <v>149</v>
      </c>
      <c r="C113" s="406"/>
      <c r="D113" s="406"/>
      <c r="E113" s="400">
        <v>3300000000</v>
      </c>
      <c r="F113" s="401"/>
      <c r="G113" s="400">
        <v>0</v>
      </c>
      <c r="H113" s="401"/>
      <c r="I113" s="400">
        <v>3300000000</v>
      </c>
      <c r="J113" s="401"/>
      <c r="K113" s="67" t="s">
        <v>115</v>
      </c>
      <c r="L113" s="35"/>
      <c r="M113" s="89"/>
      <c r="O113" s="1" t="s">
        <v>98</v>
      </c>
      <c r="P113" s="1" t="s">
        <v>111</v>
      </c>
      <c r="Q113" s="138">
        <v>12000000000</v>
      </c>
      <c r="R113" s="138">
        <v>0</v>
      </c>
      <c r="S113" s="138">
        <v>12000000000</v>
      </c>
      <c r="T113" s="170" t="s">
        <v>112</v>
      </c>
      <c r="V113" s="1" t="s">
        <v>685</v>
      </c>
    </row>
    <row r="114" spans="1:22" ht="48.75" customHeight="1" outlineLevel="1">
      <c r="A114" s="47" t="s">
        <v>113</v>
      </c>
      <c r="B114" s="406" t="s">
        <v>150</v>
      </c>
      <c r="C114" s="406"/>
      <c r="D114" s="406"/>
      <c r="E114" s="400">
        <v>3300000000</v>
      </c>
      <c r="F114" s="401"/>
      <c r="G114" s="400">
        <v>0</v>
      </c>
      <c r="H114" s="401"/>
      <c r="I114" s="400">
        <v>3300000000</v>
      </c>
      <c r="J114" s="401"/>
      <c r="K114" s="67" t="s">
        <v>115</v>
      </c>
      <c r="L114" s="35"/>
      <c r="M114" s="89"/>
      <c r="O114" s="1" t="s">
        <v>57</v>
      </c>
      <c r="P114" s="1" t="s">
        <v>67</v>
      </c>
      <c r="Q114" s="138">
        <v>5000000000</v>
      </c>
      <c r="R114" s="138">
        <v>0</v>
      </c>
      <c r="S114" s="138">
        <v>5000000000</v>
      </c>
      <c r="T114" s="1" t="s">
        <v>59</v>
      </c>
      <c r="V114" s="170" t="s">
        <v>59</v>
      </c>
    </row>
    <row r="115" spans="1:22" ht="48.75" customHeight="1" outlineLevel="1">
      <c r="A115" s="47" t="s">
        <v>113</v>
      </c>
      <c r="B115" s="406" t="s">
        <v>151</v>
      </c>
      <c r="C115" s="406"/>
      <c r="D115" s="406"/>
      <c r="E115" s="400">
        <v>3300000000</v>
      </c>
      <c r="F115" s="401"/>
      <c r="G115" s="400">
        <v>0</v>
      </c>
      <c r="H115" s="401"/>
      <c r="I115" s="400">
        <v>3300000000</v>
      </c>
      <c r="J115" s="401"/>
      <c r="K115" s="67" t="s">
        <v>115</v>
      </c>
      <c r="L115" s="35"/>
      <c r="M115" s="89"/>
      <c r="O115" s="1" t="s">
        <v>103</v>
      </c>
      <c r="P115" s="1" t="s">
        <v>162</v>
      </c>
      <c r="Q115" s="138">
        <v>320000000</v>
      </c>
      <c r="R115" s="138">
        <v>0</v>
      </c>
      <c r="S115" s="138">
        <v>320000000</v>
      </c>
      <c r="T115" s="1" t="s">
        <v>117</v>
      </c>
      <c r="V115" s="170" t="s">
        <v>117</v>
      </c>
    </row>
    <row r="116" spans="1:22" ht="48.75" customHeight="1" outlineLevel="1">
      <c r="A116" s="47" t="s">
        <v>113</v>
      </c>
      <c r="B116" s="406" t="s">
        <v>152</v>
      </c>
      <c r="C116" s="406"/>
      <c r="D116" s="406"/>
      <c r="E116" s="400">
        <v>3300000000</v>
      </c>
      <c r="F116" s="401"/>
      <c r="G116" s="400">
        <v>0</v>
      </c>
      <c r="H116" s="401"/>
      <c r="I116" s="400">
        <v>3300000000</v>
      </c>
      <c r="J116" s="401"/>
      <c r="K116" s="67" t="s">
        <v>115</v>
      </c>
      <c r="L116" s="35"/>
      <c r="M116" s="89"/>
      <c r="O116" s="1" t="s">
        <v>113</v>
      </c>
      <c r="P116" s="1" t="s">
        <v>160</v>
      </c>
      <c r="Q116" s="138">
        <v>3000000000</v>
      </c>
      <c r="R116" s="138">
        <v>0</v>
      </c>
      <c r="S116" s="138">
        <v>3000000000</v>
      </c>
      <c r="T116" s="1" t="s">
        <v>115</v>
      </c>
      <c r="V116" s="170" t="s">
        <v>681</v>
      </c>
    </row>
    <row r="117" spans="1:22" ht="48.75" customHeight="1" outlineLevel="1">
      <c r="A117" s="47" t="s">
        <v>113</v>
      </c>
      <c r="B117" s="406" t="s">
        <v>153</v>
      </c>
      <c r="C117" s="406"/>
      <c r="D117" s="406"/>
      <c r="E117" s="400">
        <v>3300000000</v>
      </c>
      <c r="F117" s="401"/>
      <c r="G117" s="400">
        <v>0</v>
      </c>
      <c r="H117" s="401"/>
      <c r="I117" s="400">
        <v>3300000000</v>
      </c>
      <c r="J117" s="401"/>
      <c r="K117" s="67" t="s">
        <v>115</v>
      </c>
      <c r="L117" s="35"/>
      <c r="M117" s="89"/>
      <c r="O117" s="1" t="s">
        <v>40</v>
      </c>
      <c r="P117" s="1" t="s">
        <v>45</v>
      </c>
      <c r="Q117" s="138">
        <v>6743459012</v>
      </c>
      <c r="R117" s="138">
        <v>0</v>
      </c>
      <c r="S117" s="138">
        <v>6743459012</v>
      </c>
      <c r="T117" s="1" t="s">
        <v>42</v>
      </c>
      <c r="V117" s="170" t="s">
        <v>42</v>
      </c>
    </row>
    <row r="118" spans="1:22" ht="48" customHeight="1" outlineLevel="1">
      <c r="A118" s="47" t="s">
        <v>113</v>
      </c>
      <c r="B118" s="406" t="s">
        <v>154</v>
      </c>
      <c r="C118" s="406"/>
      <c r="D118" s="406"/>
      <c r="E118" s="400">
        <v>3300000000</v>
      </c>
      <c r="F118" s="401"/>
      <c r="G118" s="400">
        <v>0</v>
      </c>
      <c r="H118" s="401"/>
      <c r="I118" s="400">
        <v>3300000000</v>
      </c>
      <c r="J118" s="401"/>
      <c r="K118" s="67" t="s">
        <v>115</v>
      </c>
      <c r="L118" s="35"/>
      <c r="M118" s="89"/>
      <c r="O118" s="1" t="s">
        <v>203</v>
      </c>
      <c r="P118" s="1" t="s">
        <v>219</v>
      </c>
      <c r="Q118" s="138">
        <v>169372000000</v>
      </c>
      <c r="R118" s="138">
        <v>0</v>
      </c>
      <c r="S118" s="138">
        <v>169372000000</v>
      </c>
      <c r="T118" s="1" t="s">
        <v>208</v>
      </c>
      <c r="V118" s="170" t="s">
        <v>688</v>
      </c>
    </row>
    <row r="119" spans="1:22" ht="48" customHeight="1" outlineLevel="1">
      <c r="A119" s="47" t="s">
        <v>113</v>
      </c>
      <c r="B119" s="406" t="s">
        <v>155</v>
      </c>
      <c r="C119" s="406"/>
      <c r="D119" s="406"/>
      <c r="E119" s="400">
        <v>3300000000</v>
      </c>
      <c r="F119" s="401"/>
      <c r="G119" s="400">
        <v>0</v>
      </c>
      <c r="H119" s="401"/>
      <c r="I119" s="400">
        <v>3300000000</v>
      </c>
      <c r="J119" s="401"/>
      <c r="K119" s="67" t="s">
        <v>115</v>
      </c>
      <c r="L119" s="35"/>
      <c r="M119" s="89"/>
      <c r="O119" s="1" t="s">
        <v>203</v>
      </c>
      <c r="P119" s="1" t="s">
        <v>221</v>
      </c>
      <c r="Q119" s="138">
        <v>100000000000</v>
      </c>
      <c r="R119" s="138">
        <v>0</v>
      </c>
      <c r="S119" s="138">
        <v>100000000000</v>
      </c>
      <c r="T119" s="1" t="s">
        <v>208</v>
      </c>
      <c r="V119" s="170" t="s">
        <v>688</v>
      </c>
    </row>
    <row r="120" spans="1:22" ht="48" customHeight="1" outlineLevel="1">
      <c r="A120" s="47" t="s">
        <v>113</v>
      </c>
      <c r="B120" s="406" t="s">
        <v>156</v>
      </c>
      <c r="C120" s="406"/>
      <c r="D120" s="406"/>
      <c r="E120" s="400">
        <v>3300000000</v>
      </c>
      <c r="F120" s="401"/>
      <c r="G120" s="400">
        <v>0</v>
      </c>
      <c r="H120" s="401"/>
      <c r="I120" s="400">
        <v>3300000000</v>
      </c>
      <c r="J120" s="401"/>
      <c r="K120" s="67" t="s">
        <v>115</v>
      </c>
      <c r="L120" s="35"/>
      <c r="M120" s="89"/>
      <c r="O120" s="1" t="s">
        <v>203</v>
      </c>
      <c r="P120" s="1" t="s">
        <v>223</v>
      </c>
      <c r="Q120" s="138">
        <v>8000000000</v>
      </c>
      <c r="R120" s="138">
        <v>0</v>
      </c>
      <c r="S120" s="138">
        <v>8000000000</v>
      </c>
      <c r="T120" s="1" t="s">
        <v>208</v>
      </c>
      <c r="V120" s="170" t="s">
        <v>208</v>
      </c>
    </row>
    <row r="121" spans="1:22" ht="48" customHeight="1" outlineLevel="1">
      <c r="A121" s="47" t="s">
        <v>113</v>
      </c>
      <c r="B121" s="406" t="s">
        <v>157</v>
      </c>
      <c r="C121" s="406"/>
      <c r="D121" s="406"/>
      <c r="E121" s="400">
        <v>3300000000</v>
      </c>
      <c r="F121" s="401"/>
      <c r="G121" s="400">
        <v>0</v>
      </c>
      <c r="H121" s="401"/>
      <c r="I121" s="400">
        <v>3300000000</v>
      </c>
      <c r="J121" s="401"/>
      <c r="K121" s="67" t="s">
        <v>115</v>
      </c>
      <c r="L121" s="35"/>
      <c r="M121" s="89"/>
      <c r="O121" s="1" t="s">
        <v>40</v>
      </c>
      <c r="P121" s="1" t="s">
        <v>689</v>
      </c>
      <c r="Q121" s="138">
        <v>76576476996</v>
      </c>
      <c r="R121" s="138">
        <v>12934800000</v>
      </c>
      <c r="S121" s="138">
        <v>89511276996</v>
      </c>
      <c r="T121" s="1" t="s">
        <v>437</v>
      </c>
      <c r="V121" s="170" t="s">
        <v>42</v>
      </c>
    </row>
    <row r="122" spans="1:22" ht="48" customHeight="1" outlineLevel="1">
      <c r="A122" s="47" t="s">
        <v>113</v>
      </c>
      <c r="B122" s="406" t="s">
        <v>158</v>
      </c>
      <c r="C122" s="406"/>
      <c r="D122" s="406"/>
      <c r="E122" s="400">
        <v>3300000000</v>
      </c>
      <c r="F122" s="401"/>
      <c r="G122" s="400">
        <v>0</v>
      </c>
      <c r="H122" s="401"/>
      <c r="I122" s="400">
        <v>3300000000</v>
      </c>
      <c r="J122" s="401"/>
      <c r="K122" s="67" t="s">
        <v>115</v>
      </c>
      <c r="L122" s="35"/>
      <c r="M122" s="89"/>
      <c r="O122" s="1" t="s">
        <v>98</v>
      </c>
      <c r="P122" s="1" t="s">
        <v>101</v>
      </c>
      <c r="Q122" s="138">
        <v>278302508</v>
      </c>
      <c r="R122" s="138">
        <v>0</v>
      </c>
      <c r="S122" s="138">
        <v>278302508</v>
      </c>
      <c r="T122" s="170" t="s">
        <v>112</v>
      </c>
      <c r="V122" s="1" t="s">
        <v>685</v>
      </c>
    </row>
    <row r="123" spans="1:22" ht="48" customHeight="1" outlineLevel="1">
      <c r="A123" s="47" t="s">
        <v>113</v>
      </c>
      <c r="B123" s="406" t="s">
        <v>159</v>
      </c>
      <c r="C123" s="406"/>
      <c r="D123" s="406"/>
      <c r="E123" s="400">
        <v>3300000000</v>
      </c>
      <c r="F123" s="401"/>
      <c r="G123" s="400">
        <v>0</v>
      </c>
      <c r="H123" s="401"/>
      <c r="I123" s="400">
        <v>3300000000</v>
      </c>
      <c r="J123" s="401"/>
      <c r="K123" s="67" t="s">
        <v>115</v>
      </c>
      <c r="L123" s="54"/>
      <c r="M123" s="96"/>
      <c r="O123" s="1" t="s">
        <v>98</v>
      </c>
      <c r="P123" s="1" t="s">
        <v>165</v>
      </c>
      <c r="Q123" s="138">
        <v>856208160</v>
      </c>
      <c r="R123" s="138">
        <v>0</v>
      </c>
      <c r="S123" s="138">
        <v>856208160</v>
      </c>
      <c r="T123" s="170" t="s">
        <v>112</v>
      </c>
      <c r="V123" s="1" t="s">
        <v>685</v>
      </c>
    </row>
    <row r="124" spans="1:22" ht="48" customHeight="1" outlineLevel="1">
      <c r="A124" s="47" t="s">
        <v>113</v>
      </c>
      <c r="B124" s="406" t="s">
        <v>160</v>
      </c>
      <c r="C124" s="406"/>
      <c r="D124" s="406"/>
      <c r="E124" s="400">
        <v>3000000000</v>
      </c>
      <c r="F124" s="401"/>
      <c r="G124" s="400">
        <v>0</v>
      </c>
      <c r="H124" s="401"/>
      <c r="I124" s="400">
        <v>3000000000</v>
      </c>
      <c r="J124" s="401"/>
      <c r="K124" s="67" t="s">
        <v>115</v>
      </c>
      <c r="L124" s="35"/>
      <c r="M124" s="89"/>
      <c r="O124" s="1" t="s">
        <v>203</v>
      </c>
      <c r="P124" s="1" t="s">
        <v>210</v>
      </c>
      <c r="Q124" s="138">
        <v>666483582568</v>
      </c>
      <c r="R124" s="138">
        <v>0</v>
      </c>
      <c r="S124" s="138">
        <v>666483582568</v>
      </c>
      <c r="T124" s="1" t="s">
        <v>208</v>
      </c>
      <c r="V124" s="170" t="s">
        <v>208</v>
      </c>
    </row>
    <row r="125" spans="1:22" ht="61.5" customHeight="1" outlineLevel="1">
      <c r="A125" s="47" t="s">
        <v>113</v>
      </c>
      <c r="B125" s="406" t="s">
        <v>161</v>
      </c>
      <c r="C125" s="406"/>
      <c r="D125" s="406"/>
      <c r="E125" s="400">
        <v>6500000000</v>
      </c>
      <c r="F125" s="401"/>
      <c r="G125" s="400">
        <v>0</v>
      </c>
      <c r="H125" s="401"/>
      <c r="I125" s="400">
        <v>6500000000</v>
      </c>
      <c r="J125" s="401"/>
      <c r="K125" s="67" t="s">
        <v>115</v>
      </c>
      <c r="L125" s="35"/>
      <c r="M125" s="89"/>
      <c r="O125" s="1" t="s">
        <v>203</v>
      </c>
      <c r="P125" s="1" t="s">
        <v>224</v>
      </c>
      <c r="Q125" s="138">
        <v>60000000000</v>
      </c>
      <c r="R125" s="138">
        <v>0</v>
      </c>
      <c r="S125" s="138">
        <v>60000000000</v>
      </c>
      <c r="T125" s="1" t="s">
        <v>208</v>
      </c>
      <c r="V125" s="170" t="s">
        <v>208</v>
      </c>
    </row>
    <row r="126" spans="1:22" ht="69.75" customHeight="1" outlineLevel="1">
      <c r="A126" s="47" t="s">
        <v>103</v>
      </c>
      <c r="B126" s="406" t="s">
        <v>162</v>
      </c>
      <c r="C126" s="406"/>
      <c r="D126" s="406"/>
      <c r="E126" s="400">
        <v>320000000</v>
      </c>
      <c r="F126" s="401"/>
      <c r="G126" s="400">
        <v>0</v>
      </c>
      <c r="H126" s="401"/>
      <c r="I126" s="400">
        <v>320000000</v>
      </c>
      <c r="J126" s="401"/>
      <c r="K126" s="67" t="s">
        <v>117</v>
      </c>
      <c r="L126" s="35"/>
      <c r="M126" s="89"/>
      <c r="O126" s="1" t="s">
        <v>113</v>
      </c>
      <c r="P126" s="1" t="s">
        <v>226</v>
      </c>
      <c r="Q126" s="138">
        <v>9000000000</v>
      </c>
      <c r="R126" s="138">
        <v>0</v>
      </c>
      <c r="S126" s="138">
        <v>9000000000</v>
      </c>
      <c r="T126" s="1" t="s">
        <v>115</v>
      </c>
      <c r="V126" s="170" t="s">
        <v>681</v>
      </c>
    </row>
    <row r="127" spans="1:22" ht="93.75" customHeight="1" outlineLevel="1">
      <c r="A127" s="47" t="s">
        <v>98</v>
      </c>
      <c r="B127" s="406" t="s">
        <v>163</v>
      </c>
      <c r="C127" s="406"/>
      <c r="D127" s="406"/>
      <c r="E127" s="400">
        <v>18000000000</v>
      </c>
      <c r="F127" s="401"/>
      <c r="G127" s="400">
        <v>0</v>
      </c>
      <c r="H127" s="401"/>
      <c r="I127" s="400">
        <f>+E127+G127</f>
        <v>18000000000</v>
      </c>
      <c r="J127" s="401"/>
      <c r="K127" s="60" t="s">
        <v>164</v>
      </c>
      <c r="L127" s="35"/>
      <c r="M127" s="89"/>
      <c r="O127" s="1" t="s">
        <v>203</v>
      </c>
      <c r="P127" s="1" t="s">
        <v>211</v>
      </c>
      <c r="Q127" s="138">
        <v>1041957550883</v>
      </c>
      <c r="R127" s="138">
        <v>0</v>
      </c>
      <c r="S127" s="138">
        <v>1041957550883</v>
      </c>
      <c r="T127" s="1" t="s">
        <v>208</v>
      </c>
      <c r="V127" s="170" t="s">
        <v>208</v>
      </c>
    </row>
    <row r="128" spans="1:22" ht="75" customHeight="1" outlineLevel="1">
      <c r="A128" s="28" t="s">
        <v>98</v>
      </c>
      <c r="B128" s="399" t="s">
        <v>165</v>
      </c>
      <c r="C128" s="399"/>
      <c r="D128" s="399"/>
      <c r="E128" s="400">
        <v>856208160</v>
      </c>
      <c r="F128" s="401"/>
      <c r="G128" s="400">
        <v>0</v>
      </c>
      <c r="H128" s="401"/>
      <c r="I128" s="400">
        <f>+E128+G128</f>
        <v>856208160</v>
      </c>
      <c r="J128" s="401"/>
      <c r="K128" s="60" t="s">
        <v>112</v>
      </c>
      <c r="L128" s="34"/>
      <c r="M128" s="89"/>
      <c r="O128" s="1" t="s">
        <v>113</v>
      </c>
      <c r="P128" s="1" t="s">
        <v>122</v>
      </c>
      <c r="Q128" s="138">
        <v>9000000000</v>
      </c>
      <c r="R128" s="138">
        <v>0</v>
      </c>
      <c r="S128" s="138">
        <v>9000000000</v>
      </c>
      <c r="T128" s="1" t="s">
        <v>115</v>
      </c>
      <c r="V128" s="170" t="s">
        <v>681</v>
      </c>
    </row>
    <row r="129" spans="1:22" ht="51.75" customHeight="1" outlineLevel="1">
      <c r="A129" s="28" t="s">
        <v>70</v>
      </c>
      <c r="B129" s="399" t="s">
        <v>166</v>
      </c>
      <c r="C129" s="399"/>
      <c r="D129" s="399"/>
      <c r="E129" s="400">
        <v>3255584463</v>
      </c>
      <c r="F129" s="401"/>
      <c r="G129" s="400">
        <v>0</v>
      </c>
      <c r="H129" s="401"/>
      <c r="I129" s="400">
        <f>+G129+E129</f>
        <v>3255584463</v>
      </c>
      <c r="J129" s="401"/>
      <c r="K129" s="60" t="s">
        <v>140</v>
      </c>
      <c r="L129" s="34"/>
      <c r="M129" s="89"/>
      <c r="O129" s="1" t="s">
        <v>113</v>
      </c>
      <c r="P129" s="1" t="s">
        <v>142</v>
      </c>
      <c r="Q129" s="138">
        <v>4500000000</v>
      </c>
      <c r="R129" s="138">
        <v>0</v>
      </c>
      <c r="S129" s="138">
        <v>4500000000</v>
      </c>
      <c r="T129" s="1" t="s">
        <v>115</v>
      </c>
      <c r="V129" s="170" t="s">
        <v>681</v>
      </c>
    </row>
    <row r="130" spans="1:22" ht="123.75" customHeight="1" outlineLevel="1">
      <c r="A130" s="28" t="s">
        <v>98</v>
      </c>
      <c r="B130" s="431" t="s">
        <v>167</v>
      </c>
      <c r="C130" s="431"/>
      <c r="D130" s="432"/>
      <c r="E130" s="400">
        <v>15000000000</v>
      </c>
      <c r="F130" s="401"/>
      <c r="G130" s="400">
        <v>3750000000</v>
      </c>
      <c r="H130" s="401"/>
      <c r="I130" s="400">
        <f>+G130+E130</f>
        <v>18750000000</v>
      </c>
      <c r="J130" s="401"/>
      <c r="K130" s="60" t="s">
        <v>112</v>
      </c>
      <c r="L130" s="38"/>
      <c r="M130" s="94"/>
      <c r="O130" s="1" t="s">
        <v>113</v>
      </c>
      <c r="P130" s="1" t="s">
        <v>114</v>
      </c>
      <c r="Q130" s="138">
        <v>23000000000</v>
      </c>
      <c r="R130" s="138">
        <v>0</v>
      </c>
      <c r="S130" s="138">
        <v>23000000000</v>
      </c>
      <c r="T130" s="1" t="s">
        <v>115</v>
      </c>
      <c r="V130" s="170" t="s">
        <v>681</v>
      </c>
    </row>
    <row r="131" spans="1:22" ht="93.75" customHeight="1" outlineLevel="1">
      <c r="A131" s="28" t="s">
        <v>98</v>
      </c>
      <c r="B131" s="431" t="s">
        <v>169</v>
      </c>
      <c r="C131" s="431"/>
      <c r="D131" s="432"/>
      <c r="E131" s="400">
        <v>5000000000</v>
      </c>
      <c r="F131" s="401"/>
      <c r="G131" s="400">
        <v>1250000000</v>
      </c>
      <c r="H131" s="401"/>
      <c r="I131" s="400">
        <f>+G131+E131</f>
        <v>6250000000</v>
      </c>
      <c r="J131" s="401"/>
      <c r="K131" s="60" t="s">
        <v>112</v>
      </c>
      <c r="L131" s="38"/>
      <c r="M131" s="94"/>
      <c r="O131" s="1" t="s">
        <v>48</v>
      </c>
      <c r="P131" s="1" t="s">
        <v>68</v>
      </c>
      <c r="Q131" s="138">
        <v>411280000</v>
      </c>
      <c r="R131" s="138">
        <v>0</v>
      </c>
      <c r="S131" s="138">
        <v>411280000</v>
      </c>
      <c r="T131" s="1" t="s">
        <v>69</v>
      </c>
      <c r="V131" s="170" t="s">
        <v>690</v>
      </c>
    </row>
    <row r="132" spans="1:22" ht="118.5" customHeight="1" outlineLevel="1">
      <c r="A132" s="28" t="s">
        <v>98</v>
      </c>
      <c r="B132" s="431" t="s">
        <v>170</v>
      </c>
      <c r="C132" s="431"/>
      <c r="D132" s="432"/>
      <c r="E132" s="400">
        <v>2000000000</v>
      </c>
      <c r="F132" s="401"/>
      <c r="G132" s="400">
        <v>500000000</v>
      </c>
      <c r="H132" s="401"/>
      <c r="I132" s="400">
        <f>+G132+E132</f>
        <v>2500000000</v>
      </c>
      <c r="J132" s="401"/>
      <c r="K132" s="60" t="s">
        <v>112</v>
      </c>
      <c r="L132" s="38"/>
      <c r="M132" s="94"/>
      <c r="O132" s="1" t="s">
        <v>76</v>
      </c>
      <c r="P132" s="1" t="s">
        <v>77</v>
      </c>
      <c r="Q132" s="138">
        <v>20018447865</v>
      </c>
      <c r="R132" s="138">
        <v>0</v>
      </c>
      <c r="S132" s="138">
        <v>20018447865</v>
      </c>
      <c r="T132" s="1" t="s">
        <v>78</v>
      </c>
      <c r="V132" s="171" t="s">
        <v>89</v>
      </c>
    </row>
    <row r="133" spans="1:22" ht="64.5" customHeight="1" outlineLevel="1">
      <c r="A133" s="28" t="s">
        <v>98</v>
      </c>
      <c r="B133" s="431" t="s">
        <v>171</v>
      </c>
      <c r="C133" s="431"/>
      <c r="D133" s="432"/>
      <c r="E133" s="400">
        <v>25000000000</v>
      </c>
      <c r="F133" s="401"/>
      <c r="G133" s="400">
        <v>5000000000</v>
      </c>
      <c r="H133" s="401"/>
      <c r="I133" s="400">
        <f>+G133+E133</f>
        <v>30000000000</v>
      </c>
      <c r="J133" s="401"/>
      <c r="K133" s="36" t="s">
        <v>172</v>
      </c>
      <c r="L133" s="38"/>
      <c r="M133" s="94"/>
      <c r="O133" s="1" t="s">
        <v>57</v>
      </c>
      <c r="P133" s="1" t="s">
        <v>61</v>
      </c>
      <c r="Q133" s="138">
        <v>500000000</v>
      </c>
      <c r="R133" s="138">
        <v>0</v>
      </c>
      <c r="S133" s="138">
        <v>500000000</v>
      </c>
      <c r="T133" s="1" t="s">
        <v>59</v>
      </c>
      <c r="V133" s="170" t="s">
        <v>59</v>
      </c>
    </row>
    <row r="134" spans="1:22" ht="39" customHeight="1" outlineLevel="1">
      <c r="A134" s="137" t="s">
        <v>175</v>
      </c>
      <c r="B134" s="399" t="s">
        <v>176</v>
      </c>
      <c r="C134" s="399"/>
      <c r="D134" s="399"/>
      <c r="E134" s="400">
        <v>37000000000</v>
      </c>
      <c r="F134" s="401"/>
      <c r="G134" s="400">
        <v>5000000000</v>
      </c>
      <c r="H134" s="401"/>
      <c r="I134" s="400">
        <f t="shared" ref="I134:I144" si="5">+G134+E134</f>
        <v>42000000000</v>
      </c>
      <c r="J134" s="401"/>
      <c r="K134" s="39" t="s">
        <v>177</v>
      </c>
      <c r="L134" s="34"/>
      <c r="M134" s="89"/>
      <c r="O134" s="1" t="s">
        <v>57</v>
      </c>
      <c r="P134" s="1" t="s">
        <v>65</v>
      </c>
      <c r="Q134" s="138">
        <v>52000000000</v>
      </c>
      <c r="R134" s="138">
        <v>0</v>
      </c>
      <c r="S134" s="138">
        <v>52000000000</v>
      </c>
      <c r="T134" s="1" t="s">
        <v>59</v>
      </c>
      <c r="V134" s="170" t="s">
        <v>59</v>
      </c>
    </row>
    <row r="135" spans="1:22" ht="39" customHeight="1" outlineLevel="1">
      <c r="A135" s="137" t="s">
        <v>175</v>
      </c>
      <c r="B135" s="399" t="s">
        <v>179</v>
      </c>
      <c r="C135" s="399"/>
      <c r="D135" s="399"/>
      <c r="E135" s="400">
        <v>36895891663</v>
      </c>
      <c r="F135" s="401"/>
      <c r="G135" s="400">
        <v>0</v>
      </c>
      <c r="H135" s="401"/>
      <c r="I135" s="400">
        <f t="shared" si="5"/>
        <v>36895891663</v>
      </c>
      <c r="J135" s="401"/>
      <c r="K135" s="39" t="s">
        <v>180</v>
      </c>
      <c r="L135" s="34"/>
      <c r="M135" s="89"/>
      <c r="O135" s="1" t="s">
        <v>98</v>
      </c>
      <c r="P135" s="1" t="s">
        <v>99</v>
      </c>
      <c r="Q135" s="138">
        <v>7774148263</v>
      </c>
      <c r="R135" s="138">
        <v>1916640000</v>
      </c>
      <c r="S135" s="138">
        <v>9690788263</v>
      </c>
      <c r="T135" s="1" t="s">
        <v>100</v>
      </c>
      <c r="U135" s="34" t="s">
        <v>466</v>
      </c>
      <c r="V135" s="171" t="s">
        <v>89</v>
      </c>
    </row>
    <row r="136" spans="1:22" ht="39" customHeight="1" outlineLevel="1">
      <c r="A136" s="137" t="s">
        <v>175</v>
      </c>
      <c r="B136" s="399" t="s">
        <v>182</v>
      </c>
      <c r="C136" s="399"/>
      <c r="D136" s="399"/>
      <c r="E136" s="400">
        <v>30000000000</v>
      </c>
      <c r="F136" s="401"/>
      <c r="G136" s="400">
        <v>0</v>
      </c>
      <c r="H136" s="401"/>
      <c r="I136" s="400">
        <f t="shared" si="5"/>
        <v>30000000000</v>
      </c>
      <c r="J136" s="401"/>
      <c r="K136" s="39" t="s">
        <v>180</v>
      </c>
      <c r="L136" s="34"/>
      <c r="M136" s="89"/>
      <c r="O136" s="1" t="s">
        <v>113</v>
      </c>
      <c r="P136" s="1" t="s">
        <v>143</v>
      </c>
      <c r="Q136" s="138">
        <v>3300000000</v>
      </c>
      <c r="R136" s="138">
        <v>0</v>
      </c>
      <c r="S136" s="138">
        <v>3300000000</v>
      </c>
      <c r="T136" s="1" t="s">
        <v>115</v>
      </c>
      <c r="V136" s="170" t="s">
        <v>681</v>
      </c>
    </row>
    <row r="137" spans="1:22" ht="54" customHeight="1" outlineLevel="1">
      <c r="A137" s="137" t="s">
        <v>175</v>
      </c>
      <c r="B137" s="399" t="s">
        <v>184</v>
      </c>
      <c r="C137" s="399"/>
      <c r="D137" s="399"/>
      <c r="E137" s="400">
        <v>22458423926</v>
      </c>
      <c r="F137" s="401"/>
      <c r="G137" s="400">
        <v>0</v>
      </c>
      <c r="H137" s="401"/>
      <c r="I137" s="400">
        <f t="shared" si="5"/>
        <v>22458423926</v>
      </c>
      <c r="J137" s="401"/>
      <c r="K137" s="39" t="s">
        <v>180</v>
      </c>
      <c r="L137" s="34"/>
      <c r="M137" s="89"/>
      <c r="O137" s="1" t="s">
        <v>113</v>
      </c>
      <c r="P137" s="1" t="s">
        <v>144</v>
      </c>
      <c r="Q137" s="138">
        <v>3300000000</v>
      </c>
      <c r="R137" s="138">
        <v>0</v>
      </c>
      <c r="S137" s="138">
        <v>3300000000</v>
      </c>
      <c r="T137" s="1" t="s">
        <v>115</v>
      </c>
      <c r="V137" s="170" t="s">
        <v>681</v>
      </c>
    </row>
    <row r="138" spans="1:22" ht="54" customHeight="1" outlineLevel="1">
      <c r="A138" s="137" t="s">
        <v>175</v>
      </c>
      <c r="B138" s="399" t="s">
        <v>185</v>
      </c>
      <c r="C138" s="399"/>
      <c r="D138" s="399"/>
      <c r="E138" s="400">
        <v>44165636109</v>
      </c>
      <c r="F138" s="401"/>
      <c r="G138" s="400">
        <v>0</v>
      </c>
      <c r="H138" s="401"/>
      <c r="I138" s="400">
        <f t="shared" si="5"/>
        <v>44165636109</v>
      </c>
      <c r="J138" s="401"/>
      <c r="K138" s="39" t="s">
        <v>180</v>
      </c>
      <c r="L138" s="34"/>
      <c r="M138" s="89"/>
      <c r="O138" s="1" t="s">
        <v>113</v>
      </c>
      <c r="P138" s="1" t="s">
        <v>145</v>
      </c>
      <c r="Q138" s="138">
        <v>3300000000</v>
      </c>
      <c r="R138" s="138">
        <v>0</v>
      </c>
      <c r="S138" s="138">
        <v>3300000000</v>
      </c>
      <c r="T138" s="1" t="s">
        <v>115</v>
      </c>
      <c r="V138" s="170" t="s">
        <v>681</v>
      </c>
    </row>
    <row r="139" spans="1:22" ht="55.5" customHeight="1" outlineLevel="1">
      <c r="A139" s="137" t="s">
        <v>175</v>
      </c>
      <c r="B139" s="399" t="s">
        <v>187</v>
      </c>
      <c r="C139" s="399"/>
      <c r="D139" s="399"/>
      <c r="E139" s="400">
        <v>16497522812</v>
      </c>
      <c r="F139" s="401"/>
      <c r="G139" s="400">
        <v>0</v>
      </c>
      <c r="H139" s="401"/>
      <c r="I139" s="400">
        <f t="shared" si="5"/>
        <v>16497522812</v>
      </c>
      <c r="J139" s="401"/>
      <c r="K139" s="39" t="s">
        <v>180</v>
      </c>
      <c r="L139" s="34"/>
      <c r="M139" s="89"/>
      <c r="O139" s="1" t="s">
        <v>113</v>
      </c>
      <c r="P139" s="1" t="s">
        <v>146</v>
      </c>
      <c r="Q139" s="138">
        <v>3300000000</v>
      </c>
      <c r="R139" s="138">
        <v>0</v>
      </c>
      <c r="S139" s="138">
        <v>3300000000</v>
      </c>
      <c r="T139" s="1" t="s">
        <v>115</v>
      </c>
      <c r="V139" s="170" t="s">
        <v>681</v>
      </c>
    </row>
    <row r="140" spans="1:22" ht="54" customHeight="1" outlineLevel="1">
      <c r="A140" s="137" t="s">
        <v>175</v>
      </c>
      <c r="B140" s="399" t="s">
        <v>188</v>
      </c>
      <c r="C140" s="399"/>
      <c r="D140" s="399"/>
      <c r="E140" s="400">
        <v>14550608204</v>
      </c>
      <c r="F140" s="401"/>
      <c r="G140" s="400">
        <v>0</v>
      </c>
      <c r="H140" s="401"/>
      <c r="I140" s="400">
        <f t="shared" si="5"/>
        <v>14550608204</v>
      </c>
      <c r="J140" s="401"/>
      <c r="K140" s="39" t="s">
        <v>180</v>
      </c>
      <c r="L140" s="34"/>
      <c r="M140" s="89"/>
      <c r="O140" s="1" t="s">
        <v>113</v>
      </c>
      <c r="P140" s="1" t="s">
        <v>147</v>
      </c>
      <c r="Q140" s="138">
        <v>3300000000</v>
      </c>
      <c r="R140" s="138">
        <v>0</v>
      </c>
      <c r="S140" s="138">
        <v>3300000000</v>
      </c>
      <c r="T140" s="1" t="s">
        <v>115</v>
      </c>
      <c r="V140" s="170" t="s">
        <v>681</v>
      </c>
    </row>
    <row r="141" spans="1:22" ht="54" customHeight="1" outlineLevel="1">
      <c r="A141" s="137" t="s">
        <v>175</v>
      </c>
      <c r="B141" s="399" t="s">
        <v>189</v>
      </c>
      <c r="C141" s="399"/>
      <c r="D141" s="399"/>
      <c r="E141" s="400">
        <v>1218590954</v>
      </c>
      <c r="F141" s="401"/>
      <c r="G141" s="400">
        <v>0</v>
      </c>
      <c r="H141" s="401"/>
      <c r="I141" s="400">
        <f t="shared" si="5"/>
        <v>1218590954</v>
      </c>
      <c r="J141" s="401"/>
      <c r="K141" s="39" t="s">
        <v>180</v>
      </c>
      <c r="L141" s="34"/>
      <c r="M141" s="89"/>
      <c r="O141" s="1" t="s">
        <v>113</v>
      </c>
      <c r="P141" s="1" t="s">
        <v>148</v>
      </c>
      <c r="Q141" s="138">
        <v>3300000000</v>
      </c>
      <c r="R141" s="138">
        <v>0</v>
      </c>
      <c r="S141" s="138">
        <v>3300000000</v>
      </c>
      <c r="T141" s="1" t="s">
        <v>115</v>
      </c>
      <c r="V141" s="170" t="s">
        <v>681</v>
      </c>
    </row>
    <row r="142" spans="1:22" ht="94.5" customHeight="1" outlineLevel="1">
      <c r="A142" s="137" t="s">
        <v>175</v>
      </c>
      <c r="B142" s="399" t="s">
        <v>190</v>
      </c>
      <c r="C142" s="399"/>
      <c r="D142" s="399"/>
      <c r="E142" s="400">
        <v>329933688</v>
      </c>
      <c r="F142" s="401"/>
      <c r="G142" s="400">
        <v>0</v>
      </c>
      <c r="H142" s="401"/>
      <c r="I142" s="400">
        <f t="shared" si="5"/>
        <v>329933688</v>
      </c>
      <c r="J142" s="401"/>
      <c r="K142" s="39" t="s">
        <v>180</v>
      </c>
      <c r="L142" s="34"/>
      <c r="M142" s="89"/>
      <c r="O142" s="1" t="s">
        <v>113</v>
      </c>
      <c r="P142" s="1" t="s">
        <v>149</v>
      </c>
      <c r="Q142" s="138">
        <v>3300000000</v>
      </c>
      <c r="R142" s="138">
        <v>0</v>
      </c>
      <c r="S142" s="138">
        <v>3300000000</v>
      </c>
      <c r="T142" s="1" t="s">
        <v>115</v>
      </c>
      <c r="V142" s="170" t="s">
        <v>681</v>
      </c>
    </row>
    <row r="143" spans="1:22" ht="69.75" customHeight="1" outlineLevel="1">
      <c r="A143" s="137" t="s">
        <v>175</v>
      </c>
      <c r="B143" s="399" t="s">
        <v>191</v>
      </c>
      <c r="C143" s="399"/>
      <c r="D143" s="399"/>
      <c r="E143" s="400">
        <v>535260922</v>
      </c>
      <c r="F143" s="401"/>
      <c r="G143" s="400">
        <v>0</v>
      </c>
      <c r="H143" s="401"/>
      <c r="I143" s="400">
        <f t="shared" si="5"/>
        <v>535260922</v>
      </c>
      <c r="J143" s="401"/>
      <c r="K143" s="39" t="s">
        <v>180</v>
      </c>
      <c r="L143" s="34"/>
      <c r="M143" s="89"/>
      <c r="O143" s="1" t="s">
        <v>113</v>
      </c>
      <c r="P143" s="1" t="s">
        <v>150</v>
      </c>
      <c r="Q143" s="138">
        <v>3300000000</v>
      </c>
      <c r="R143" s="138">
        <v>0</v>
      </c>
      <c r="S143" s="138">
        <v>3300000000</v>
      </c>
      <c r="T143" s="1" t="s">
        <v>115</v>
      </c>
      <c r="V143" s="170" t="s">
        <v>681</v>
      </c>
    </row>
    <row r="144" spans="1:22" ht="73.5" customHeight="1" outlineLevel="1">
      <c r="A144" s="137" t="s">
        <v>175</v>
      </c>
      <c r="B144" s="399" t="s">
        <v>192</v>
      </c>
      <c r="C144" s="399"/>
      <c r="D144" s="399"/>
      <c r="E144" s="400">
        <v>3283059964</v>
      </c>
      <c r="F144" s="401"/>
      <c r="G144" s="400">
        <v>0</v>
      </c>
      <c r="H144" s="401"/>
      <c r="I144" s="400">
        <f t="shared" si="5"/>
        <v>3283059964</v>
      </c>
      <c r="J144" s="401"/>
      <c r="K144" s="39" t="s">
        <v>180</v>
      </c>
      <c r="L144" s="34"/>
      <c r="M144" s="89"/>
      <c r="O144" s="1" t="s">
        <v>113</v>
      </c>
      <c r="P144" s="1" t="s">
        <v>151</v>
      </c>
      <c r="Q144" s="138">
        <v>3300000000</v>
      </c>
      <c r="R144" s="138">
        <v>0</v>
      </c>
      <c r="S144" s="138">
        <v>3300000000</v>
      </c>
      <c r="T144" s="1" t="s">
        <v>115</v>
      </c>
      <c r="V144" s="170" t="s">
        <v>681</v>
      </c>
    </row>
    <row r="145" spans="1:22" ht="62.25" customHeight="1" outlineLevel="1">
      <c r="A145" s="28" t="s">
        <v>194</v>
      </c>
      <c r="B145" s="399" t="s">
        <v>195</v>
      </c>
      <c r="C145" s="399"/>
      <c r="D145" s="399"/>
      <c r="E145" s="400">
        <v>250000000</v>
      </c>
      <c r="F145" s="401"/>
      <c r="G145" s="400">
        <v>0</v>
      </c>
      <c r="H145" s="401"/>
      <c r="I145" s="400">
        <v>250000000</v>
      </c>
      <c r="J145" s="401"/>
      <c r="K145" s="60" t="s">
        <v>196</v>
      </c>
      <c r="L145" s="34"/>
      <c r="M145" s="89"/>
      <c r="O145" s="1" t="s">
        <v>113</v>
      </c>
      <c r="P145" s="1" t="s">
        <v>152</v>
      </c>
      <c r="Q145" s="138">
        <v>3300000000</v>
      </c>
      <c r="R145" s="138">
        <v>0</v>
      </c>
      <c r="S145" s="138">
        <v>3300000000</v>
      </c>
      <c r="T145" s="1" t="s">
        <v>115</v>
      </c>
      <c r="V145" s="170" t="s">
        <v>681</v>
      </c>
    </row>
    <row r="146" spans="1:22" ht="62.25" customHeight="1" outlineLevel="1">
      <c r="A146" s="28" t="s">
        <v>194</v>
      </c>
      <c r="B146" s="399" t="s">
        <v>197</v>
      </c>
      <c r="C146" s="399"/>
      <c r="D146" s="399"/>
      <c r="E146" s="400">
        <v>480000000</v>
      </c>
      <c r="F146" s="401"/>
      <c r="G146" s="400">
        <v>0</v>
      </c>
      <c r="H146" s="401"/>
      <c r="I146" s="400">
        <v>480000000</v>
      </c>
      <c r="J146" s="401"/>
      <c r="K146" s="60" t="s">
        <v>196</v>
      </c>
      <c r="L146" s="34"/>
      <c r="M146" s="89"/>
      <c r="O146" s="1" t="s">
        <v>113</v>
      </c>
      <c r="P146" s="1" t="s">
        <v>153</v>
      </c>
      <c r="Q146" s="138">
        <v>3300000000</v>
      </c>
      <c r="R146" s="138">
        <v>0</v>
      </c>
      <c r="S146" s="138">
        <v>3300000000</v>
      </c>
      <c r="T146" s="1" t="s">
        <v>115</v>
      </c>
      <c r="V146" s="170" t="s">
        <v>681</v>
      </c>
    </row>
    <row r="147" spans="1:22" ht="75" customHeight="1" outlineLevel="1">
      <c r="A147" s="28" t="s">
        <v>194</v>
      </c>
      <c r="B147" s="399" t="s">
        <v>198</v>
      </c>
      <c r="C147" s="399"/>
      <c r="D147" s="399"/>
      <c r="E147" s="400">
        <v>500000000</v>
      </c>
      <c r="F147" s="401"/>
      <c r="G147" s="400">
        <v>0</v>
      </c>
      <c r="H147" s="401"/>
      <c r="I147" s="400">
        <v>500000000</v>
      </c>
      <c r="J147" s="401"/>
      <c r="K147" s="60" t="s">
        <v>196</v>
      </c>
      <c r="L147" s="34"/>
      <c r="M147" s="89"/>
      <c r="O147" s="1" t="s">
        <v>113</v>
      </c>
      <c r="P147" s="1" t="s">
        <v>154</v>
      </c>
      <c r="Q147" s="138">
        <v>3300000000</v>
      </c>
      <c r="R147" s="138">
        <v>0</v>
      </c>
      <c r="S147" s="138">
        <v>3300000000</v>
      </c>
      <c r="T147" s="1" t="s">
        <v>115</v>
      </c>
      <c r="V147" s="170" t="s">
        <v>681</v>
      </c>
    </row>
    <row r="148" spans="1:22" ht="40.5" customHeight="1" outlineLevel="1">
      <c r="A148" s="28" t="s">
        <v>194</v>
      </c>
      <c r="B148" s="399" t="s">
        <v>199</v>
      </c>
      <c r="C148" s="399"/>
      <c r="D148" s="399"/>
      <c r="E148" s="400">
        <v>564285714</v>
      </c>
      <c r="F148" s="401"/>
      <c r="G148" s="400">
        <v>0</v>
      </c>
      <c r="H148" s="401"/>
      <c r="I148" s="400">
        <v>564285714</v>
      </c>
      <c r="J148" s="401"/>
      <c r="K148" s="60" t="s">
        <v>196</v>
      </c>
      <c r="L148" s="34"/>
      <c r="M148" s="89"/>
      <c r="O148" s="1" t="s">
        <v>113</v>
      </c>
      <c r="P148" s="1" t="s">
        <v>155</v>
      </c>
      <c r="Q148" s="138">
        <v>3300000000</v>
      </c>
      <c r="R148" s="138">
        <v>0</v>
      </c>
      <c r="S148" s="138">
        <v>3300000000</v>
      </c>
      <c r="T148" s="1" t="s">
        <v>115</v>
      </c>
      <c r="V148" s="170" t="s">
        <v>681</v>
      </c>
    </row>
    <row r="149" spans="1:22" ht="40.5" customHeight="1" outlineLevel="1">
      <c r="A149" s="28" t="s">
        <v>194</v>
      </c>
      <c r="B149" s="399" t="s">
        <v>200</v>
      </c>
      <c r="C149" s="399"/>
      <c r="D149" s="399"/>
      <c r="E149" s="400">
        <v>564285714</v>
      </c>
      <c r="F149" s="401"/>
      <c r="G149" s="400">
        <v>0</v>
      </c>
      <c r="H149" s="401"/>
      <c r="I149" s="400">
        <v>564285714</v>
      </c>
      <c r="J149" s="401"/>
      <c r="K149" s="60" t="s">
        <v>196</v>
      </c>
      <c r="L149" s="34"/>
      <c r="M149" s="89"/>
      <c r="O149" s="1" t="s">
        <v>113</v>
      </c>
      <c r="P149" s="1" t="s">
        <v>156</v>
      </c>
      <c r="Q149" s="138">
        <v>3300000000</v>
      </c>
      <c r="R149" s="138">
        <v>0</v>
      </c>
      <c r="S149" s="138">
        <v>3300000000</v>
      </c>
      <c r="T149" s="1" t="s">
        <v>115</v>
      </c>
      <c r="V149" s="170" t="s">
        <v>681</v>
      </c>
    </row>
    <row r="150" spans="1:22" ht="62.25" customHeight="1" outlineLevel="1">
      <c r="A150" s="28" t="s">
        <v>194</v>
      </c>
      <c r="B150" s="399" t="s">
        <v>201</v>
      </c>
      <c r="C150" s="399"/>
      <c r="D150" s="399"/>
      <c r="E150" s="400">
        <v>75184000000</v>
      </c>
      <c r="F150" s="401"/>
      <c r="G150" s="400">
        <v>0</v>
      </c>
      <c r="H150" s="401"/>
      <c r="I150" s="400">
        <v>75184000000</v>
      </c>
      <c r="J150" s="401"/>
      <c r="K150" s="60" t="s">
        <v>196</v>
      </c>
      <c r="L150" s="34"/>
      <c r="M150" s="89"/>
      <c r="O150" s="1" t="s">
        <v>113</v>
      </c>
      <c r="P150" s="1" t="s">
        <v>157</v>
      </c>
      <c r="Q150" s="138">
        <v>3300000000</v>
      </c>
      <c r="R150" s="138">
        <v>0</v>
      </c>
      <c r="S150" s="138">
        <v>3300000000</v>
      </c>
      <c r="T150" s="1" t="s">
        <v>115</v>
      </c>
      <c r="V150" s="170" t="s">
        <v>681</v>
      </c>
    </row>
    <row r="151" spans="1:22" ht="44.25" customHeight="1" outlineLevel="1">
      <c r="A151" s="133" t="s">
        <v>203</v>
      </c>
      <c r="B151" s="399" t="s">
        <v>204</v>
      </c>
      <c r="C151" s="399"/>
      <c r="D151" s="399"/>
      <c r="E151" s="400">
        <v>18600000000000</v>
      </c>
      <c r="F151" s="401"/>
      <c r="G151" s="400">
        <v>0</v>
      </c>
      <c r="H151" s="401"/>
      <c r="I151" s="400">
        <f t="shared" ref="I151:I163" si="6">+G151+E151</f>
        <v>18600000000000</v>
      </c>
      <c r="J151" s="401"/>
      <c r="K151" s="60" t="s">
        <v>205</v>
      </c>
      <c r="L151" s="34"/>
      <c r="M151" s="89"/>
      <c r="O151" s="1" t="s">
        <v>113</v>
      </c>
      <c r="P151" s="1" t="s">
        <v>158</v>
      </c>
      <c r="Q151" s="138">
        <v>3300000000</v>
      </c>
      <c r="R151" s="138">
        <v>0</v>
      </c>
      <c r="S151" s="138">
        <v>3300000000</v>
      </c>
      <c r="T151" s="1" t="s">
        <v>115</v>
      </c>
      <c r="V151" s="170" t="s">
        <v>681</v>
      </c>
    </row>
    <row r="152" spans="1:22" ht="44.25" customHeight="1" outlineLevel="1">
      <c r="A152" s="133" t="s">
        <v>203</v>
      </c>
      <c r="B152" s="399" t="s">
        <v>207</v>
      </c>
      <c r="C152" s="399"/>
      <c r="D152" s="399"/>
      <c r="E152" s="400">
        <v>602785224502.61169</v>
      </c>
      <c r="F152" s="401"/>
      <c r="G152" s="400">
        <v>0</v>
      </c>
      <c r="H152" s="401"/>
      <c r="I152" s="400">
        <f t="shared" si="6"/>
        <v>602785224502.61169</v>
      </c>
      <c r="J152" s="401"/>
      <c r="K152" s="60" t="s">
        <v>208</v>
      </c>
      <c r="L152" s="34"/>
      <c r="M152" s="89"/>
      <c r="O152" s="1" t="s">
        <v>113</v>
      </c>
      <c r="P152" s="1" t="s">
        <v>159</v>
      </c>
      <c r="Q152" s="138">
        <v>3300000000</v>
      </c>
      <c r="R152" s="138">
        <v>0</v>
      </c>
      <c r="S152" s="138">
        <v>3300000000</v>
      </c>
      <c r="T152" s="1" t="s">
        <v>115</v>
      </c>
      <c r="V152" s="170" t="s">
        <v>681</v>
      </c>
    </row>
    <row r="153" spans="1:22" ht="44.25" customHeight="1" outlineLevel="1">
      <c r="A153" s="133" t="s">
        <v>203</v>
      </c>
      <c r="B153" s="399" t="s">
        <v>210</v>
      </c>
      <c r="C153" s="399"/>
      <c r="D153" s="399"/>
      <c r="E153" s="400">
        <v>666483582568</v>
      </c>
      <c r="F153" s="401"/>
      <c r="G153" s="400">
        <v>0</v>
      </c>
      <c r="H153" s="401"/>
      <c r="I153" s="400">
        <f t="shared" si="6"/>
        <v>666483582568</v>
      </c>
      <c r="J153" s="401"/>
      <c r="K153" s="60" t="s">
        <v>208</v>
      </c>
      <c r="L153" s="34"/>
      <c r="M153" s="89"/>
      <c r="O153" s="1" t="s">
        <v>175</v>
      </c>
      <c r="P153" s="1" t="s">
        <v>179</v>
      </c>
      <c r="Q153" s="138">
        <v>36895891663</v>
      </c>
      <c r="R153" s="138">
        <v>0</v>
      </c>
      <c r="S153" s="138">
        <v>36895891663</v>
      </c>
      <c r="T153" s="166" t="s">
        <v>691</v>
      </c>
      <c r="V153" s="170" t="s">
        <v>686</v>
      </c>
    </row>
    <row r="154" spans="1:22" ht="44.25" customHeight="1" outlineLevel="1">
      <c r="A154" s="133" t="s">
        <v>203</v>
      </c>
      <c r="B154" s="399" t="s">
        <v>211</v>
      </c>
      <c r="C154" s="399"/>
      <c r="D154" s="399"/>
      <c r="E154" s="400">
        <v>1041957550883</v>
      </c>
      <c r="F154" s="401"/>
      <c r="G154" s="400">
        <v>0</v>
      </c>
      <c r="H154" s="401"/>
      <c r="I154" s="400">
        <f t="shared" si="6"/>
        <v>1041957550883</v>
      </c>
      <c r="J154" s="401"/>
      <c r="K154" s="60" t="s">
        <v>208</v>
      </c>
      <c r="L154" s="34"/>
      <c r="M154" s="89"/>
      <c r="O154" s="1" t="s">
        <v>175</v>
      </c>
      <c r="P154" s="1" t="s">
        <v>185</v>
      </c>
      <c r="Q154" s="138">
        <v>44165636109</v>
      </c>
      <c r="R154" s="138">
        <v>0</v>
      </c>
      <c r="S154" s="138">
        <v>44165636109</v>
      </c>
      <c r="T154" s="1" t="s">
        <v>180</v>
      </c>
      <c r="V154" s="170" t="s">
        <v>180</v>
      </c>
    </row>
    <row r="155" spans="1:22" ht="44.25" customHeight="1" outlineLevel="1">
      <c r="A155" s="133" t="s">
        <v>203</v>
      </c>
      <c r="B155" s="399" t="s">
        <v>213</v>
      </c>
      <c r="C155" s="399"/>
      <c r="D155" s="399"/>
      <c r="E155" s="400">
        <v>434553424034.30597</v>
      </c>
      <c r="F155" s="401"/>
      <c r="G155" s="400">
        <v>0</v>
      </c>
      <c r="H155" s="401"/>
      <c r="I155" s="400">
        <f t="shared" si="6"/>
        <v>434553424034.30597</v>
      </c>
      <c r="J155" s="401"/>
      <c r="K155" s="60" t="s">
        <v>208</v>
      </c>
      <c r="L155" s="34"/>
      <c r="M155" s="89"/>
      <c r="O155" s="1" t="s">
        <v>175</v>
      </c>
      <c r="P155" s="1" t="s">
        <v>182</v>
      </c>
      <c r="Q155" s="138">
        <v>30000000000</v>
      </c>
      <c r="R155" s="138">
        <v>0</v>
      </c>
      <c r="S155" s="138">
        <v>30000000000</v>
      </c>
      <c r="T155" s="1" t="s">
        <v>180</v>
      </c>
      <c r="V155" s="170" t="s">
        <v>180</v>
      </c>
    </row>
    <row r="156" spans="1:22" ht="44.25" customHeight="1" outlineLevel="1">
      <c r="A156" s="133" t="s">
        <v>203</v>
      </c>
      <c r="B156" s="399" t="s">
        <v>215</v>
      </c>
      <c r="C156" s="399"/>
      <c r="D156" s="399"/>
      <c r="E156" s="400">
        <v>384587872212</v>
      </c>
      <c r="F156" s="401"/>
      <c r="G156" s="400">
        <v>0</v>
      </c>
      <c r="H156" s="401"/>
      <c r="I156" s="400">
        <f t="shared" si="6"/>
        <v>384587872212</v>
      </c>
      <c r="J156" s="401"/>
      <c r="K156" s="60" t="s">
        <v>208</v>
      </c>
      <c r="L156" s="34"/>
      <c r="M156" s="89"/>
      <c r="O156" s="1" t="s">
        <v>194</v>
      </c>
      <c r="P156" s="1" t="s">
        <v>195</v>
      </c>
      <c r="Q156" s="138">
        <v>250000000</v>
      </c>
      <c r="R156" s="138">
        <v>0</v>
      </c>
      <c r="S156" s="138">
        <v>250000000</v>
      </c>
      <c r="T156" s="1" t="s">
        <v>196</v>
      </c>
      <c r="V156" s="170" t="s">
        <v>196</v>
      </c>
    </row>
    <row r="157" spans="1:22" ht="44.25" customHeight="1" outlineLevel="1">
      <c r="A157" s="133" t="s">
        <v>203</v>
      </c>
      <c r="B157" s="399" t="s">
        <v>217</v>
      </c>
      <c r="C157" s="399"/>
      <c r="D157" s="399"/>
      <c r="E157" s="400">
        <v>97536000000</v>
      </c>
      <c r="F157" s="401"/>
      <c r="G157" s="400">
        <v>0</v>
      </c>
      <c r="H157" s="401"/>
      <c r="I157" s="400">
        <f t="shared" si="6"/>
        <v>97536000000</v>
      </c>
      <c r="J157" s="401"/>
      <c r="K157" s="60" t="s">
        <v>208</v>
      </c>
      <c r="L157" s="34"/>
      <c r="M157" s="89"/>
      <c r="O157" s="1" t="s">
        <v>70</v>
      </c>
      <c r="P157" s="1" t="s">
        <v>139</v>
      </c>
      <c r="Q157" s="138">
        <v>18489438308</v>
      </c>
      <c r="R157" s="138">
        <v>0</v>
      </c>
      <c r="S157" s="138">
        <v>18489438308</v>
      </c>
      <c r="T157" s="1" t="s">
        <v>140</v>
      </c>
      <c r="V157" s="170" t="s">
        <v>140</v>
      </c>
    </row>
    <row r="158" spans="1:22" ht="44.25" customHeight="1" outlineLevel="1">
      <c r="A158" s="133" t="s">
        <v>203</v>
      </c>
      <c r="B158" s="399" t="s">
        <v>219</v>
      </c>
      <c r="C158" s="399"/>
      <c r="D158" s="399"/>
      <c r="E158" s="400">
        <v>169372000000</v>
      </c>
      <c r="F158" s="401"/>
      <c r="G158" s="400">
        <v>0</v>
      </c>
      <c r="H158" s="401"/>
      <c r="I158" s="400">
        <f t="shared" si="6"/>
        <v>169372000000</v>
      </c>
      <c r="J158" s="401"/>
      <c r="K158" s="60" t="s">
        <v>208</v>
      </c>
      <c r="L158" s="34"/>
      <c r="M158" s="89"/>
      <c r="O158" s="1" t="s">
        <v>98</v>
      </c>
      <c r="P158" s="1" t="s">
        <v>106</v>
      </c>
      <c r="Q158" s="138">
        <v>3444578612</v>
      </c>
      <c r="R158" s="138">
        <v>0</v>
      </c>
      <c r="S158" s="138">
        <v>3444578612</v>
      </c>
      <c r="T158" s="1" t="s">
        <v>72</v>
      </c>
      <c r="V158" s="171" t="s">
        <v>89</v>
      </c>
    </row>
    <row r="159" spans="1:22" ht="44.25" customHeight="1" outlineLevel="1">
      <c r="A159" s="133" t="s">
        <v>203</v>
      </c>
      <c r="B159" s="399" t="s">
        <v>221</v>
      </c>
      <c r="C159" s="399"/>
      <c r="D159" s="399"/>
      <c r="E159" s="400">
        <v>100000000000</v>
      </c>
      <c r="F159" s="401"/>
      <c r="G159" s="400">
        <v>0</v>
      </c>
      <c r="H159" s="401"/>
      <c r="I159" s="400">
        <f t="shared" si="6"/>
        <v>100000000000</v>
      </c>
      <c r="J159" s="401"/>
      <c r="K159" s="60" t="s">
        <v>208</v>
      </c>
      <c r="L159" s="34"/>
      <c r="M159" s="89"/>
      <c r="O159" s="1" t="s">
        <v>86</v>
      </c>
      <c r="P159" s="1" t="s">
        <v>87</v>
      </c>
      <c r="Q159" s="138">
        <v>751941570</v>
      </c>
      <c r="R159" s="138">
        <v>0</v>
      </c>
      <c r="S159" s="138">
        <v>751941570</v>
      </c>
      <c r="T159" s="1" t="s">
        <v>88</v>
      </c>
      <c r="V159" s="171" t="s">
        <v>89</v>
      </c>
    </row>
    <row r="160" spans="1:22" ht="44.25" customHeight="1" outlineLevel="1">
      <c r="A160" s="133" t="s">
        <v>203</v>
      </c>
      <c r="B160" s="399" t="s">
        <v>223</v>
      </c>
      <c r="C160" s="399"/>
      <c r="D160" s="399"/>
      <c r="E160" s="400">
        <v>8000000000</v>
      </c>
      <c r="F160" s="401"/>
      <c r="G160" s="400">
        <v>0</v>
      </c>
      <c r="H160" s="401"/>
      <c r="I160" s="400">
        <f t="shared" si="6"/>
        <v>8000000000</v>
      </c>
      <c r="J160" s="401"/>
      <c r="K160" s="60" t="s">
        <v>208</v>
      </c>
      <c r="L160" s="34"/>
      <c r="M160" s="89"/>
      <c r="O160" s="1" t="s">
        <v>57</v>
      </c>
      <c r="P160" s="1" t="s">
        <v>58</v>
      </c>
      <c r="Q160" s="138">
        <v>3000000000</v>
      </c>
      <c r="R160" s="138">
        <v>0</v>
      </c>
      <c r="S160" s="138">
        <v>3000000000</v>
      </c>
      <c r="T160" s="1" t="s">
        <v>59</v>
      </c>
      <c r="V160" s="170" t="s">
        <v>59</v>
      </c>
    </row>
    <row r="161" spans="1:22" ht="44.25" customHeight="1" outlineLevel="1">
      <c r="A161" s="133" t="s">
        <v>203</v>
      </c>
      <c r="B161" s="399" t="s">
        <v>224</v>
      </c>
      <c r="C161" s="399"/>
      <c r="D161" s="399"/>
      <c r="E161" s="400">
        <v>60000000000</v>
      </c>
      <c r="F161" s="401"/>
      <c r="G161" s="400">
        <v>0</v>
      </c>
      <c r="H161" s="401"/>
      <c r="I161" s="400">
        <f t="shared" si="6"/>
        <v>60000000000</v>
      </c>
      <c r="J161" s="401"/>
      <c r="K161" s="60" t="s">
        <v>208</v>
      </c>
      <c r="L161" s="34"/>
      <c r="M161" s="89"/>
      <c r="O161" s="1" t="s">
        <v>203</v>
      </c>
      <c r="P161" s="1" t="s">
        <v>207</v>
      </c>
      <c r="Q161" s="138">
        <v>602785224502.61169</v>
      </c>
      <c r="R161" s="138">
        <v>0</v>
      </c>
      <c r="S161" s="138">
        <v>602785224502.61169</v>
      </c>
      <c r="T161" s="1" t="s">
        <v>208</v>
      </c>
      <c r="V161" s="170" t="s">
        <v>208</v>
      </c>
    </row>
    <row r="162" spans="1:22" ht="44.25" customHeight="1" outlineLevel="1">
      <c r="A162" s="133" t="s">
        <v>113</v>
      </c>
      <c r="B162" s="399" t="s">
        <v>226</v>
      </c>
      <c r="C162" s="399"/>
      <c r="D162" s="399"/>
      <c r="E162" s="400">
        <v>9000000000</v>
      </c>
      <c r="F162" s="401"/>
      <c r="G162" s="400">
        <v>0</v>
      </c>
      <c r="H162" s="401"/>
      <c r="I162" s="400">
        <f t="shared" si="6"/>
        <v>9000000000</v>
      </c>
      <c r="J162" s="401"/>
      <c r="K162" s="60" t="s">
        <v>115</v>
      </c>
      <c r="L162" s="34"/>
      <c r="M162" s="89"/>
      <c r="O162" s="1" t="s">
        <v>203</v>
      </c>
      <c r="P162" s="1" t="s">
        <v>227</v>
      </c>
      <c r="Q162" s="138">
        <v>88000000000</v>
      </c>
      <c r="R162" s="138">
        <v>22000000000</v>
      </c>
      <c r="S162" s="138">
        <v>110000000000</v>
      </c>
      <c r="T162" s="1" t="s">
        <v>228</v>
      </c>
      <c r="V162" s="170" t="s">
        <v>692</v>
      </c>
    </row>
    <row r="163" spans="1:22" ht="44.25" customHeight="1" outlineLevel="1">
      <c r="A163" s="133" t="s">
        <v>203</v>
      </c>
      <c r="B163" s="399" t="s">
        <v>227</v>
      </c>
      <c r="C163" s="399"/>
      <c r="D163" s="399"/>
      <c r="E163" s="400">
        <v>88000000000</v>
      </c>
      <c r="F163" s="401"/>
      <c r="G163" s="400">
        <v>22000000000</v>
      </c>
      <c r="H163" s="401"/>
      <c r="I163" s="400">
        <f t="shared" si="6"/>
        <v>110000000000</v>
      </c>
      <c r="J163" s="401"/>
      <c r="K163" s="60" t="s">
        <v>228</v>
      </c>
      <c r="L163" s="34"/>
      <c r="M163" s="89"/>
      <c r="O163" s="1" t="s">
        <v>70</v>
      </c>
      <c r="P163" s="1" t="s">
        <v>93</v>
      </c>
      <c r="Q163" s="138">
        <v>18033339258</v>
      </c>
      <c r="R163" s="138">
        <v>0</v>
      </c>
      <c r="S163" s="138">
        <v>18033339258</v>
      </c>
      <c r="T163" s="1" t="s">
        <v>94</v>
      </c>
      <c r="V163" s="170" t="s">
        <v>140</v>
      </c>
    </row>
    <row r="164" spans="1:22" ht="45" customHeight="1">
      <c r="A164" s="20" t="s">
        <v>54</v>
      </c>
      <c r="B164" s="404">
        <f>+COUNTA(B47:D163)</f>
        <v>117</v>
      </c>
      <c r="C164" s="404"/>
      <c r="D164" s="404"/>
      <c r="E164" s="415">
        <f>SUM(E47:F163)</f>
        <v>23426348689923.918</v>
      </c>
      <c r="F164" s="415"/>
      <c r="G164" s="415">
        <f>SUM(G47:H163)</f>
        <v>59521331099</v>
      </c>
      <c r="H164" s="415"/>
      <c r="I164" s="415">
        <f>SUM(I47:J163)</f>
        <v>23485870021022.918</v>
      </c>
      <c r="J164" s="415"/>
      <c r="K164" s="14"/>
      <c r="L164" s="25"/>
      <c r="M164" s="99"/>
      <c r="O164" s="139"/>
      <c r="P164" s="139"/>
      <c r="Q164" s="140">
        <f>SUM(Q47:Q163)</f>
        <v>23426348689923.918</v>
      </c>
      <c r="R164" s="140">
        <f t="shared" ref="R164:S164" si="7">SUM(R47:R163)</f>
        <v>59521331099</v>
      </c>
      <c r="S164" s="140">
        <f t="shared" si="7"/>
        <v>23485870021022.918</v>
      </c>
      <c r="T164" s="139"/>
    </row>
    <row r="165" spans="1:22">
      <c r="A165" s="447" t="s">
        <v>55</v>
      </c>
      <c r="B165" s="428"/>
      <c r="C165" s="428"/>
      <c r="D165" s="428"/>
      <c r="E165" s="428"/>
      <c r="F165" s="428"/>
      <c r="G165" s="428"/>
      <c r="H165" s="428"/>
      <c r="I165" s="428"/>
      <c r="J165" s="428"/>
      <c r="K165" s="446"/>
      <c r="L165" s="448"/>
      <c r="M165" s="48"/>
    </row>
    <row r="166" spans="1:22">
      <c r="A166" s="449"/>
      <c r="B166" s="450"/>
      <c r="C166" s="450"/>
      <c r="D166" s="450"/>
      <c r="E166" s="450"/>
      <c r="F166" s="450"/>
      <c r="G166" s="450"/>
      <c r="H166" s="450"/>
      <c r="I166" s="450"/>
      <c r="J166" s="450"/>
      <c r="K166" s="451"/>
      <c r="L166" s="452"/>
      <c r="M166" s="72"/>
    </row>
    <row r="167" spans="1:22">
      <c r="A167" s="11"/>
      <c r="B167" s="6"/>
      <c r="C167" s="6"/>
      <c r="D167" s="6"/>
      <c r="E167" s="8"/>
      <c r="F167" s="9"/>
      <c r="G167" s="10"/>
      <c r="H167" s="9"/>
      <c r="I167" s="8"/>
      <c r="J167" s="9"/>
      <c r="K167" s="6"/>
      <c r="L167" s="17"/>
      <c r="M167" s="18"/>
    </row>
    <row r="168" spans="1:22" ht="64.5" customHeight="1">
      <c r="A168" s="453" t="s">
        <v>230</v>
      </c>
      <c r="B168" s="454"/>
      <c r="C168" s="454"/>
      <c r="D168" s="454"/>
      <c r="E168" s="454"/>
      <c r="F168" s="454"/>
      <c r="G168" s="454"/>
      <c r="H168" s="454"/>
      <c r="I168" s="454"/>
      <c r="J168" s="454"/>
      <c r="K168" s="454"/>
      <c r="L168" s="454"/>
      <c r="M168" s="75"/>
    </row>
    <row r="169" spans="1:22" ht="36" customHeight="1">
      <c r="A169" s="455" t="s">
        <v>231</v>
      </c>
      <c r="B169" s="455"/>
      <c r="C169" s="455"/>
      <c r="D169" s="455"/>
      <c r="E169" s="455"/>
      <c r="F169" s="455"/>
      <c r="G169" s="455"/>
      <c r="H169" s="455"/>
      <c r="I169" s="455"/>
      <c r="J169" s="455"/>
      <c r="K169" s="455"/>
      <c r="L169" s="455"/>
      <c r="M169" s="100"/>
    </row>
    <row r="170" spans="1:22" ht="36" customHeight="1">
      <c r="A170" s="455"/>
      <c r="B170" s="455"/>
      <c r="C170" s="455"/>
      <c r="D170" s="455"/>
      <c r="E170" s="455"/>
      <c r="F170" s="455"/>
      <c r="G170" s="455"/>
      <c r="H170" s="455"/>
      <c r="I170" s="455"/>
      <c r="J170" s="455"/>
      <c r="K170" s="455"/>
      <c r="L170" s="455"/>
      <c r="M170" s="100"/>
    </row>
    <row r="171" spans="1:22" ht="36" customHeight="1">
      <c r="A171" s="455"/>
      <c r="B171" s="455"/>
      <c r="C171" s="455"/>
      <c r="D171" s="455"/>
      <c r="E171" s="455"/>
      <c r="F171" s="455"/>
      <c r="G171" s="455"/>
      <c r="H171" s="455"/>
      <c r="I171" s="455"/>
      <c r="J171" s="455"/>
      <c r="K171" s="455"/>
      <c r="L171" s="455"/>
      <c r="M171" s="100"/>
    </row>
    <row r="172" spans="1:22" ht="36" customHeight="1">
      <c r="A172" s="455"/>
      <c r="B172" s="455"/>
      <c r="C172" s="455"/>
      <c r="D172" s="455"/>
      <c r="E172" s="455"/>
      <c r="F172" s="455"/>
      <c r="G172" s="455"/>
      <c r="H172" s="455"/>
      <c r="I172" s="455"/>
      <c r="J172" s="455"/>
      <c r="K172" s="455"/>
      <c r="L172" s="455"/>
      <c r="M172" s="100"/>
    </row>
    <row r="173" spans="1:22" ht="36" customHeight="1">
      <c r="A173" s="455"/>
      <c r="B173" s="455"/>
      <c r="C173" s="455"/>
      <c r="D173" s="455"/>
      <c r="E173" s="455"/>
      <c r="F173" s="455"/>
      <c r="G173" s="455"/>
      <c r="H173" s="455"/>
      <c r="I173" s="455"/>
      <c r="J173" s="455"/>
      <c r="K173" s="455"/>
      <c r="L173" s="455"/>
      <c r="M173" s="100"/>
    </row>
    <row r="174" spans="1:22" ht="43.5" customHeight="1">
      <c r="A174" s="456" t="s">
        <v>16</v>
      </c>
      <c r="B174" s="457"/>
      <c r="C174" s="458" t="s">
        <v>17</v>
      </c>
      <c r="D174" s="457"/>
      <c r="E174" s="458" t="s">
        <v>232</v>
      </c>
      <c r="F174" s="459"/>
      <c r="G174" s="457"/>
      <c r="H174" s="458" t="s">
        <v>233</v>
      </c>
      <c r="I174" s="459"/>
      <c r="J174" s="457"/>
      <c r="K174" s="458" t="s">
        <v>234</v>
      </c>
      <c r="L174" s="460"/>
      <c r="M174" s="101"/>
    </row>
    <row r="175" spans="1:22" ht="34.5" customHeight="1">
      <c r="A175" s="461" t="s">
        <v>21</v>
      </c>
      <c r="B175" s="461"/>
      <c r="C175" s="462">
        <f>COUNTIF(A187:A293,"1. Vivienda Digna y Agua Potable y Saneamiento Básico")</f>
        <v>13</v>
      </c>
      <c r="D175" s="462"/>
      <c r="E175" s="463">
        <f>SUM(H187:H199)</f>
        <v>267275596360</v>
      </c>
      <c r="F175" s="463"/>
      <c r="G175" s="463"/>
      <c r="H175" s="463">
        <f>SUM(I187:I199)</f>
        <v>21000000000</v>
      </c>
      <c r="I175" s="463"/>
      <c r="J175" s="463"/>
      <c r="K175" s="463">
        <f>SUM(J187:J199)</f>
        <v>246275596360</v>
      </c>
      <c r="L175" s="463"/>
      <c r="M175" s="73"/>
    </row>
    <row r="176" spans="1:22" ht="34.5" customHeight="1">
      <c r="A176" s="461" t="s">
        <v>22</v>
      </c>
      <c r="B176" s="461"/>
      <c r="C176" s="462">
        <f>COUNTIF(A187:A294,"2. Educación Integral ")</f>
        <v>4</v>
      </c>
      <c r="D176" s="462"/>
      <c r="E176" s="463">
        <f>SUM(H200:H203)</f>
        <v>70212400000</v>
      </c>
      <c r="F176" s="463"/>
      <c r="G176" s="463"/>
      <c r="H176" s="463">
        <f>SUM(I200:I203)</f>
        <v>33770400000</v>
      </c>
      <c r="I176" s="463"/>
      <c r="J176" s="463"/>
      <c r="K176" s="463">
        <f>SUM(J200:J203)</f>
        <v>36442000000</v>
      </c>
      <c r="L176" s="463"/>
      <c r="M176" s="73"/>
    </row>
    <row r="177" spans="1:16" ht="34.5" customHeight="1">
      <c r="A177" s="461" t="s">
        <v>235</v>
      </c>
      <c r="B177" s="461"/>
      <c r="C177" s="462">
        <f>COUNTIF(A188:A296,"3. Paz y Reconciliación")</f>
        <v>9</v>
      </c>
      <c r="D177" s="462"/>
      <c r="E177" s="463">
        <f>SUM(H204:H212)</f>
        <v>62459586077</v>
      </c>
      <c r="F177" s="463"/>
      <c r="G177" s="463"/>
      <c r="H177" s="463">
        <f>SUM(I204:I212)</f>
        <v>0</v>
      </c>
      <c r="I177" s="463"/>
      <c r="J177" s="463"/>
      <c r="K177" s="463">
        <f>SUM(J204:J212)</f>
        <v>62459586077</v>
      </c>
      <c r="L177" s="463"/>
      <c r="M177" s="73"/>
    </row>
    <row r="178" spans="1:16" ht="34.5" customHeight="1">
      <c r="A178" s="461" t="s">
        <v>24</v>
      </c>
      <c r="B178" s="461"/>
      <c r="C178" s="462">
        <f>COUNTIF(A189:A296,"4. Desarrollo Rural y Transformación Productiva")</f>
        <v>37</v>
      </c>
      <c r="D178" s="462"/>
      <c r="E178" s="463">
        <f>SUM(H213:H249)</f>
        <v>984653432618</v>
      </c>
      <c r="F178" s="463"/>
      <c r="G178" s="463"/>
      <c r="H178" s="463">
        <f>SUM(I213:I249)</f>
        <v>95633182746</v>
      </c>
      <c r="I178" s="463"/>
      <c r="J178" s="463"/>
      <c r="K178" s="463">
        <f>SUM(J213:J249)</f>
        <v>889020249872</v>
      </c>
      <c r="L178" s="463"/>
      <c r="M178" s="73"/>
    </row>
    <row r="179" spans="1:16" ht="34.5" customHeight="1">
      <c r="A179" s="461" t="s">
        <v>25</v>
      </c>
      <c r="B179" s="461"/>
      <c r="C179" s="462">
        <f>COUNTIF(A190:A296,"5. Salud")</f>
        <v>1</v>
      </c>
      <c r="D179" s="462"/>
      <c r="E179" s="463">
        <f>SUM(H250:H250)</f>
        <v>94724500000</v>
      </c>
      <c r="F179" s="463"/>
      <c r="G179" s="463"/>
      <c r="H179" s="463">
        <f>SUM(I250:I250)</f>
        <v>60000000000</v>
      </c>
      <c r="I179" s="463"/>
      <c r="J179" s="463"/>
      <c r="K179" s="463">
        <f>SUM(J250:J250)</f>
        <v>34724500000</v>
      </c>
      <c r="L179" s="463"/>
      <c r="M179" s="73"/>
    </row>
    <row r="180" spans="1:16" ht="34.5" customHeight="1">
      <c r="A180" s="461" t="s">
        <v>26</v>
      </c>
      <c r="B180" s="461"/>
      <c r="C180" s="462">
        <f>COUNTIF(A192:A296,"6. Transición Energética")</f>
        <v>10</v>
      </c>
      <c r="D180" s="462"/>
      <c r="E180" s="463">
        <f>SUM(H251:H260)</f>
        <v>252543047558.29001</v>
      </c>
      <c r="F180" s="463"/>
      <c r="G180" s="463"/>
      <c r="H180" s="463">
        <f>SUM(I251:I260)</f>
        <v>131857142857</v>
      </c>
      <c r="I180" s="463"/>
      <c r="J180" s="463"/>
      <c r="K180" s="463">
        <f>SUM(J251:J260)</f>
        <v>120685904701.29001</v>
      </c>
      <c r="L180" s="463"/>
      <c r="M180" s="73"/>
    </row>
    <row r="181" spans="1:16" ht="34.5" customHeight="1">
      <c r="A181" s="461" t="s">
        <v>27</v>
      </c>
      <c r="B181" s="461"/>
      <c r="C181" s="462">
        <f>COUNTIF(A193:A296,"7. Infraestructura de Transporte")</f>
        <v>34</v>
      </c>
      <c r="D181" s="462"/>
      <c r="E181" s="463">
        <f>SUM(H261:H294)</f>
        <v>2374503663352</v>
      </c>
      <c r="F181" s="463"/>
      <c r="G181" s="463"/>
      <c r="H181" s="463">
        <f>SUM(I261:I294)</f>
        <v>39000000000</v>
      </c>
      <c r="I181" s="463"/>
      <c r="J181" s="463"/>
      <c r="K181" s="463">
        <f>SUM(J261:J294)</f>
        <v>2335503663352</v>
      </c>
      <c r="L181" s="463"/>
      <c r="M181" s="73"/>
    </row>
    <row r="182" spans="1:16" ht="34.5" customHeight="1">
      <c r="A182" s="404" t="s">
        <v>239</v>
      </c>
      <c r="B182" s="404"/>
      <c r="C182" s="404">
        <f>SUM(C175:D181)</f>
        <v>108</v>
      </c>
      <c r="D182" s="404"/>
      <c r="E182" s="467">
        <f>SUM(E175:G181)</f>
        <v>4106372225965.29</v>
      </c>
      <c r="F182" s="467"/>
      <c r="G182" s="467"/>
      <c r="H182" s="467">
        <f>SUM(H175:J181)</f>
        <v>381260725603</v>
      </c>
      <c r="I182" s="467"/>
      <c r="J182" s="467"/>
      <c r="K182" s="467">
        <f>SUM(K175:N181)</f>
        <v>3725111500362.29</v>
      </c>
      <c r="L182" s="467"/>
      <c r="M182" s="102"/>
      <c r="P182" s="3" t="e">
        <f>+E182+K41</f>
        <v>#REF!</v>
      </c>
    </row>
    <row r="183" spans="1:16" ht="19.5" customHeight="1">
      <c r="A183" s="447" t="s">
        <v>240</v>
      </c>
      <c r="B183" s="428"/>
      <c r="C183" s="428"/>
      <c r="D183" s="428"/>
      <c r="E183" s="428"/>
      <c r="F183" s="428"/>
      <c r="G183" s="428"/>
      <c r="H183" s="428"/>
      <c r="I183" s="428"/>
      <c r="J183" s="428"/>
      <c r="K183" s="446"/>
      <c r="L183" s="448"/>
      <c r="M183" s="72"/>
    </row>
    <row r="184" spans="1:16" ht="15.75" customHeight="1">
      <c r="A184" s="503"/>
      <c r="B184" s="503"/>
      <c r="C184" s="503"/>
      <c r="D184" s="503"/>
      <c r="E184" s="503"/>
      <c r="F184" s="503"/>
      <c r="G184" s="503"/>
      <c r="H184" s="503"/>
      <c r="I184" s="503"/>
      <c r="J184" s="503"/>
      <c r="K184" s="504"/>
      <c r="L184" s="503"/>
      <c r="M184" s="103"/>
    </row>
    <row r="185" spans="1:16" ht="23.25" customHeight="1">
      <c r="A185" s="404" t="s">
        <v>241</v>
      </c>
      <c r="B185" s="404"/>
      <c r="C185" s="404"/>
      <c r="D185" s="404"/>
      <c r="E185" s="404"/>
      <c r="F185" s="404"/>
      <c r="G185" s="404"/>
      <c r="H185" s="404"/>
      <c r="I185" s="404"/>
      <c r="J185" s="404"/>
      <c r="K185" s="404"/>
      <c r="L185" s="404"/>
      <c r="M185" s="88"/>
    </row>
    <row r="186" spans="1:16" ht="46.5" customHeight="1">
      <c r="A186" s="41" t="s">
        <v>16</v>
      </c>
      <c r="B186" s="41" t="s">
        <v>32</v>
      </c>
      <c r="C186" s="464" t="s">
        <v>33</v>
      </c>
      <c r="D186" s="505"/>
      <c r="E186" s="505"/>
      <c r="F186" s="505"/>
      <c r="G186" s="465"/>
      <c r="H186" s="42" t="s">
        <v>232</v>
      </c>
      <c r="I186" s="41" t="s">
        <v>242</v>
      </c>
      <c r="J186" s="41" t="s">
        <v>243</v>
      </c>
      <c r="K186" s="464" t="s">
        <v>38</v>
      </c>
      <c r="L186" s="465"/>
      <c r="M186" s="101"/>
    </row>
    <row r="187" spans="1:16" ht="52.5" hidden="1" customHeight="1" outlineLevel="1">
      <c r="A187" s="29" t="s">
        <v>244</v>
      </c>
      <c r="B187" s="43" t="s">
        <v>40</v>
      </c>
      <c r="C187" s="419" t="s">
        <v>245</v>
      </c>
      <c r="D187" s="419"/>
      <c r="E187" s="419"/>
      <c r="F187" s="419"/>
      <c r="G187" s="419"/>
      <c r="H187" s="111">
        <v>55000000000</v>
      </c>
      <c r="I187" s="113">
        <v>21000000000</v>
      </c>
      <c r="J187" s="112">
        <f>+H187-I187</f>
        <v>34000000000</v>
      </c>
      <c r="K187" s="482" t="s">
        <v>246</v>
      </c>
      <c r="L187" s="482"/>
      <c r="M187" s="90"/>
    </row>
    <row r="188" spans="1:16" ht="52.5" hidden="1" customHeight="1" outlineLevel="1">
      <c r="A188" s="29" t="s">
        <v>244</v>
      </c>
      <c r="B188" s="43" t="s">
        <v>40</v>
      </c>
      <c r="C188" s="419" t="s">
        <v>248</v>
      </c>
      <c r="D188" s="419"/>
      <c r="E188" s="419"/>
      <c r="F188" s="419"/>
      <c r="G188" s="419"/>
      <c r="H188" s="111">
        <v>35000000000</v>
      </c>
      <c r="I188" s="111">
        <v>0</v>
      </c>
      <c r="J188" s="112">
        <f t="shared" ref="J188:J251" si="8">+H188-I188</f>
        <v>35000000000</v>
      </c>
      <c r="K188" s="471"/>
      <c r="L188" s="472"/>
      <c r="M188" s="104"/>
    </row>
    <row r="189" spans="1:16" ht="52.5" hidden="1" customHeight="1" outlineLevel="1">
      <c r="A189" s="29" t="s">
        <v>244</v>
      </c>
      <c r="B189" s="43" t="s">
        <v>40</v>
      </c>
      <c r="C189" s="470" t="s">
        <v>249</v>
      </c>
      <c r="D189" s="470"/>
      <c r="E189" s="470"/>
      <c r="F189" s="470"/>
      <c r="G189" s="470"/>
      <c r="H189" s="111">
        <v>26815681649</v>
      </c>
      <c r="I189" s="111">
        <v>0</v>
      </c>
      <c r="J189" s="112">
        <f t="shared" si="8"/>
        <v>26815681649</v>
      </c>
      <c r="K189" s="468"/>
      <c r="L189" s="469"/>
      <c r="M189" s="90"/>
    </row>
    <row r="190" spans="1:16" ht="57" hidden="1" outlineLevel="1">
      <c r="A190" s="29" t="s">
        <v>244</v>
      </c>
      <c r="B190" s="43" t="s">
        <v>40</v>
      </c>
      <c r="C190" s="419" t="s">
        <v>250</v>
      </c>
      <c r="D190" s="419"/>
      <c r="E190" s="419"/>
      <c r="F190" s="419"/>
      <c r="G190" s="419"/>
      <c r="H190" s="111">
        <v>27000000000</v>
      </c>
      <c r="I190" s="111">
        <v>0</v>
      </c>
      <c r="J190" s="112">
        <f t="shared" si="8"/>
        <v>27000000000</v>
      </c>
      <c r="K190" s="468"/>
      <c r="L190" s="469"/>
      <c r="M190" s="90"/>
    </row>
    <row r="191" spans="1:16" ht="57" hidden="1" customHeight="1" outlineLevel="1">
      <c r="A191" s="29" t="s">
        <v>244</v>
      </c>
      <c r="B191" s="43" t="s">
        <v>40</v>
      </c>
      <c r="C191" s="419" t="s">
        <v>251</v>
      </c>
      <c r="D191" s="419"/>
      <c r="E191" s="419"/>
      <c r="F191" s="419"/>
      <c r="G191" s="419"/>
      <c r="H191" s="111">
        <v>2127120954</v>
      </c>
      <c r="I191" s="111">
        <v>0</v>
      </c>
      <c r="J191" s="112">
        <f t="shared" si="8"/>
        <v>2127120954</v>
      </c>
      <c r="K191" s="468"/>
      <c r="L191" s="469"/>
      <c r="M191" s="90"/>
    </row>
    <row r="192" spans="1:16" ht="51" hidden="1" customHeight="1" outlineLevel="1">
      <c r="A192" s="29" t="s">
        <v>244</v>
      </c>
      <c r="B192" s="43" t="s">
        <v>40</v>
      </c>
      <c r="C192" s="470" t="s">
        <v>252</v>
      </c>
      <c r="D192" s="470"/>
      <c r="E192" s="470"/>
      <c r="F192" s="470"/>
      <c r="G192" s="470"/>
      <c r="H192" s="123">
        <v>8139338056</v>
      </c>
      <c r="I192" s="111">
        <v>0</v>
      </c>
      <c r="J192" s="112">
        <f t="shared" si="8"/>
        <v>8139338056</v>
      </c>
      <c r="K192" s="468"/>
      <c r="L192" s="469"/>
      <c r="M192" s="90"/>
    </row>
    <row r="193" spans="1:13" ht="51" hidden="1" customHeight="1" outlineLevel="1">
      <c r="A193" s="29" t="s">
        <v>244</v>
      </c>
      <c r="B193" s="43" t="s">
        <v>40</v>
      </c>
      <c r="C193" s="419" t="s">
        <v>253</v>
      </c>
      <c r="D193" s="419"/>
      <c r="E193" s="419"/>
      <c r="F193" s="419"/>
      <c r="G193" s="419"/>
      <c r="H193" s="111">
        <v>12293178275</v>
      </c>
      <c r="I193" s="111">
        <v>0</v>
      </c>
      <c r="J193" s="112">
        <f t="shared" si="8"/>
        <v>12293178275</v>
      </c>
      <c r="K193" s="468"/>
      <c r="L193" s="469"/>
      <c r="M193" s="90"/>
    </row>
    <row r="194" spans="1:13" ht="51" hidden="1" customHeight="1" outlineLevel="1">
      <c r="A194" s="29" t="s">
        <v>244</v>
      </c>
      <c r="B194" s="43" t="s">
        <v>40</v>
      </c>
      <c r="C194" s="419" t="s">
        <v>254</v>
      </c>
      <c r="D194" s="419"/>
      <c r="E194" s="419"/>
      <c r="F194" s="419"/>
      <c r="G194" s="419"/>
      <c r="H194" s="111">
        <v>8000000000</v>
      </c>
      <c r="I194" s="111">
        <v>0</v>
      </c>
      <c r="J194" s="112">
        <f t="shared" si="8"/>
        <v>8000000000</v>
      </c>
      <c r="K194" s="468"/>
      <c r="L194" s="469"/>
      <c r="M194" s="90"/>
    </row>
    <row r="195" spans="1:13" ht="57" hidden="1" outlineLevel="1">
      <c r="A195" s="29" t="s">
        <v>244</v>
      </c>
      <c r="B195" s="43" t="s">
        <v>40</v>
      </c>
      <c r="C195" s="419" t="s">
        <v>255</v>
      </c>
      <c r="D195" s="419"/>
      <c r="E195" s="419"/>
      <c r="F195" s="419"/>
      <c r="G195" s="419"/>
      <c r="H195" s="111">
        <v>8778752872</v>
      </c>
      <c r="I195" s="111">
        <v>0</v>
      </c>
      <c r="J195" s="112">
        <f t="shared" si="8"/>
        <v>8778752872</v>
      </c>
      <c r="K195" s="468"/>
      <c r="L195" s="469"/>
      <c r="M195" s="90"/>
    </row>
    <row r="196" spans="1:13" ht="77.25" hidden="1" customHeight="1" outlineLevel="1">
      <c r="A196" s="29" t="s">
        <v>244</v>
      </c>
      <c r="B196" s="43" t="s">
        <v>40</v>
      </c>
      <c r="C196" s="419" t="s">
        <v>256</v>
      </c>
      <c r="D196" s="419"/>
      <c r="E196" s="419"/>
      <c r="F196" s="419"/>
      <c r="G196" s="419"/>
      <c r="H196" s="111">
        <v>11200000000</v>
      </c>
      <c r="I196" s="111">
        <v>0</v>
      </c>
      <c r="J196" s="112">
        <f t="shared" si="8"/>
        <v>11200000000</v>
      </c>
      <c r="K196" s="468"/>
      <c r="L196" s="469"/>
      <c r="M196" s="90"/>
    </row>
    <row r="197" spans="1:13" ht="57" hidden="1" outlineLevel="1">
      <c r="A197" s="29" t="s">
        <v>244</v>
      </c>
      <c r="B197" s="43" t="s">
        <v>40</v>
      </c>
      <c r="C197" s="419" t="s">
        <v>257</v>
      </c>
      <c r="D197" s="419"/>
      <c r="E197" s="419"/>
      <c r="F197" s="419"/>
      <c r="G197" s="419"/>
      <c r="H197" s="111">
        <v>3750000000</v>
      </c>
      <c r="I197" s="111">
        <v>0</v>
      </c>
      <c r="J197" s="112">
        <f t="shared" si="8"/>
        <v>3750000000</v>
      </c>
      <c r="K197" s="468"/>
      <c r="L197" s="469"/>
      <c r="M197" s="90"/>
    </row>
    <row r="198" spans="1:13" ht="116.25" hidden="1" customHeight="1" outlineLevel="1">
      <c r="A198" s="29" t="s">
        <v>244</v>
      </c>
      <c r="B198" s="43" t="s">
        <v>258</v>
      </c>
      <c r="C198" s="419" t="s">
        <v>259</v>
      </c>
      <c r="D198" s="419"/>
      <c r="E198" s="419"/>
      <c r="F198" s="419"/>
      <c r="G198" s="419"/>
      <c r="H198" s="111">
        <v>64891524554</v>
      </c>
      <c r="I198" s="111">
        <v>0</v>
      </c>
      <c r="J198" s="112">
        <f t="shared" si="8"/>
        <v>64891524554</v>
      </c>
      <c r="K198" s="468"/>
      <c r="L198" s="469"/>
      <c r="M198" s="90"/>
    </row>
    <row r="199" spans="1:13" ht="57" hidden="1" outlineLevel="1">
      <c r="A199" s="29" t="s">
        <v>244</v>
      </c>
      <c r="B199" s="43" t="s">
        <v>40</v>
      </c>
      <c r="C199" s="419" t="s">
        <v>260</v>
      </c>
      <c r="D199" s="419"/>
      <c r="E199" s="419"/>
      <c r="F199" s="419"/>
      <c r="G199" s="419"/>
      <c r="H199" s="111">
        <v>4280000000</v>
      </c>
      <c r="I199" s="111">
        <v>0</v>
      </c>
      <c r="J199" s="112">
        <f t="shared" si="8"/>
        <v>4280000000</v>
      </c>
      <c r="K199" s="468"/>
      <c r="L199" s="469"/>
      <c r="M199" s="90"/>
    </row>
    <row r="200" spans="1:13" ht="41.25" hidden="1" customHeight="1" outlineLevel="1">
      <c r="A200" s="29" t="s">
        <v>22</v>
      </c>
      <c r="B200" s="44" t="s">
        <v>57</v>
      </c>
      <c r="C200" s="419" t="s">
        <v>261</v>
      </c>
      <c r="D200" s="419"/>
      <c r="E200" s="419"/>
      <c r="F200" s="419"/>
      <c r="G200" s="419"/>
      <c r="H200" s="111">
        <v>7333000000</v>
      </c>
      <c r="I200" s="111">
        <v>5891000000</v>
      </c>
      <c r="J200" s="112">
        <f t="shared" si="8"/>
        <v>1442000000</v>
      </c>
      <c r="K200" s="476" t="s">
        <v>262</v>
      </c>
      <c r="L200" s="477"/>
      <c r="M200" s="105"/>
    </row>
    <row r="201" spans="1:13" ht="41.25" hidden="1" customHeight="1" outlineLevel="1">
      <c r="A201" s="29" t="s">
        <v>22</v>
      </c>
      <c r="B201" s="43" t="s">
        <v>57</v>
      </c>
      <c r="C201" s="419" t="s">
        <v>264</v>
      </c>
      <c r="D201" s="419"/>
      <c r="E201" s="419"/>
      <c r="F201" s="419"/>
      <c r="G201" s="419"/>
      <c r="H201" s="111">
        <v>18000000000</v>
      </c>
      <c r="I201" s="111">
        <v>0</v>
      </c>
      <c r="J201" s="112">
        <f t="shared" si="8"/>
        <v>18000000000</v>
      </c>
      <c r="K201" s="419"/>
      <c r="L201" s="475"/>
      <c r="M201" s="105"/>
    </row>
    <row r="202" spans="1:13" ht="51.75" hidden="1" customHeight="1" outlineLevel="1">
      <c r="A202" s="29" t="s">
        <v>22</v>
      </c>
      <c r="B202" s="43" t="s">
        <v>57</v>
      </c>
      <c r="C202" s="419" t="s">
        <v>265</v>
      </c>
      <c r="D202" s="419"/>
      <c r="E202" s="419"/>
      <c r="F202" s="419"/>
      <c r="G202" s="419"/>
      <c r="H202" s="111">
        <v>17000000000</v>
      </c>
      <c r="I202" s="111">
        <v>0</v>
      </c>
      <c r="J202" s="112">
        <f t="shared" si="8"/>
        <v>17000000000</v>
      </c>
      <c r="K202" s="419"/>
      <c r="L202" s="475"/>
      <c r="M202" s="105"/>
    </row>
    <row r="203" spans="1:13" ht="28.5" hidden="1" outlineLevel="1">
      <c r="A203" s="45" t="s">
        <v>22</v>
      </c>
      <c r="B203" s="43" t="s">
        <v>266</v>
      </c>
      <c r="C203" s="470" t="s">
        <v>267</v>
      </c>
      <c r="D203" s="470"/>
      <c r="E203" s="470"/>
      <c r="F203" s="470"/>
      <c r="G203" s="470"/>
      <c r="H203" s="113">
        <v>27879400000</v>
      </c>
      <c r="I203" s="113">
        <v>27879400000</v>
      </c>
      <c r="J203" s="114">
        <f t="shared" si="8"/>
        <v>0</v>
      </c>
      <c r="K203" s="473" t="s">
        <v>268</v>
      </c>
      <c r="L203" s="474"/>
      <c r="M203" s="105"/>
    </row>
    <row r="204" spans="1:13" ht="41.25" hidden="1" customHeight="1" outlineLevel="1">
      <c r="A204" s="29" t="s">
        <v>235</v>
      </c>
      <c r="B204" s="29" t="s">
        <v>83</v>
      </c>
      <c r="C204" s="419" t="s">
        <v>269</v>
      </c>
      <c r="D204" s="419"/>
      <c r="E204" s="419"/>
      <c r="F204" s="419"/>
      <c r="G204" s="419"/>
      <c r="H204" s="111">
        <v>1200000000</v>
      </c>
      <c r="I204" s="111">
        <v>0</v>
      </c>
      <c r="J204" s="112">
        <f t="shared" si="8"/>
        <v>1200000000</v>
      </c>
      <c r="K204" s="419"/>
      <c r="L204" s="475"/>
      <c r="M204" s="105"/>
    </row>
    <row r="205" spans="1:13" ht="41.25" hidden="1" customHeight="1" outlineLevel="1">
      <c r="A205" s="29" t="s">
        <v>235</v>
      </c>
      <c r="B205" s="29" t="s">
        <v>270</v>
      </c>
      <c r="C205" s="419" t="s">
        <v>271</v>
      </c>
      <c r="D205" s="419"/>
      <c r="E205" s="419"/>
      <c r="F205" s="419"/>
      <c r="G205" s="419"/>
      <c r="H205" s="111">
        <v>17000000000</v>
      </c>
      <c r="I205" s="111">
        <v>0</v>
      </c>
      <c r="J205" s="112">
        <f t="shared" si="8"/>
        <v>17000000000</v>
      </c>
      <c r="K205" s="419"/>
      <c r="L205" s="475"/>
      <c r="M205" s="105"/>
    </row>
    <row r="206" spans="1:13" ht="41.25" hidden="1" customHeight="1" outlineLevel="1">
      <c r="A206" s="29" t="s">
        <v>235</v>
      </c>
      <c r="B206" s="29" t="s">
        <v>270</v>
      </c>
      <c r="C206" s="419" t="s">
        <v>273</v>
      </c>
      <c r="D206" s="419"/>
      <c r="E206" s="419"/>
      <c r="F206" s="419"/>
      <c r="G206" s="419"/>
      <c r="H206" s="111">
        <v>4500000000</v>
      </c>
      <c r="I206" s="111">
        <v>0</v>
      </c>
      <c r="J206" s="112">
        <f t="shared" si="8"/>
        <v>4500000000</v>
      </c>
      <c r="K206" s="419"/>
      <c r="L206" s="475"/>
      <c r="M206" s="105"/>
    </row>
    <row r="207" spans="1:13" ht="41.25" hidden="1" customHeight="1" outlineLevel="1">
      <c r="A207" s="29" t="s">
        <v>235</v>
      </c>
      <c r="B207" s="29" t="s">
        <v>270</v>
      </c>
      <c r="C207" s="419" t="s">
        <v>274</v>
      </c>
      <c r="D207" s="419"/>
      <c r="E207" s="419"/>
      <c r="F207" s="419"/>
      <c r="G207" s="419"/>
      <c r="H207" s="111">
        <v>5167000000</v>
      </c>
      <c r="I207" s="111">
        <v>0</v>
      </c>
      <c r="J207" s="112">
        <f t="shared" si="8"/>
        <v>5167000000</v>
      </c>
      <c r="K207" s="419"/>
      <c r="L207" s="475"/>
      <c r="M207" s="105"/>
    </row>
    <row r="208" spans="1:13" ht="99.75" hidden="1" customHeight="1" outlineLevel="1">
      <c r="A208" s="29" t="s">
        <v>235</v>
      </c>
      <c r="B208" s="29" t="s">
        <v>113</v>
      </c>
      <c r="C208" s="419" t="s">
        <v>276</v>
      </c>
      <c r="D208" s="419"/>
      <c r="E208" s="419"/>
      <c r="F208" s="419"/>
      <c r="G208" s="419"/>
      <c r="H208" s="111">
        <v>2500000000</v>
      </c>
      <c r="I208" s="113">
        <v>0</v>
      </c>
      <c r="J208" s="112">
        <f t="shared" si="8"/>
        <v>2500000000</v>
      </c>
      <c r="K208" s="419"/>
      <c r="L208" s="475"/>
      <c r="M208" s="105"/>
    </row>
    <row r="209" spans="1:13" ht="46.5" hidden="1" customHeight="1" outlineLevel="1">
      <c r="A209" s="29" t="s">
        <v>235</v>
      </c>
      <c r="B209" s="29" t="s">
        <v>98</v>
      </c>
      <c r="C209" s="419" t="s">
        <v>277</v>
      </c>
      <c r="D209" s="419"/>
      <c r="E209" s="419"/>
      <c r="F209" s="419"/>
      <c r="G209" s="419"/>
      <c r="H209" s="111">
        <v>5000000000</v>
      </c>
      <c r="I209" s="111">
        <v>0</v>
      </c>
      <c r="J209" s="112">
        <f t="shared" si="8"/>
        <v>5000000000</v>
      </c>
      <c r="K209" s="419"/>
      <c r="L209" s="475"/>
      <c r="M209" s="105"/>
    </row>
    <row r="210" spans="1:13" ht="41.25" hidden="1" customHeight="1" outlineLevel="1">
      <c r="A210" s="29" t="s">
        <v>235</v>
      </c>
      <c r="B210" s="29" t="s">
        <v>48</v>
      </c>
      <c r="C210" s="419" t="s">
        <v>278</v>
      </c>
      <c r="D210" s="419"/>
      <c r="E210" s="419"/>
      <c r="F210" s="419"/>
      <c r="G210" s="419"/>
      <c r="H210" s="111">
        <v>3834000000</v>
      </c>
      <c r="I210" s="111">
        <v>0</v>
      </c>
      <c r="J210" s="112">
        <f t="shared" si="8"/>
        <v>3834000000</v>
      </c>
      <c r="K210" s="419"/>
      <c r="L210" s="475"/>
      <c r="M210" s="105"/>
    </row>
    <row r="211" spans="1:13" ht="41.25" hidden="1" customHeight="1" outlineLevel="1">
      <c r="A211" s="29" t="s">
        <v>235</v>
      </c>
      <c r="B211" s="29" t="s">
        <v>79</v>
      </c>
      <c r="C211" s="419" t="s">
        <v>279</v>
      </c>
      <c r="D211" s="419"/>
      <c r="E211" s="419"/>
      <c r="F211" s="419"/>
      <c r="G211" s="419"/>
      <c r="H211" s="111">
        <v>21542394690</v>
      </c>
      <c r="I211" s="111">
        <v>0</v>
      </c>
      <c r="J211" s="112">
        <f t="shared" si="8"/>
        <v>21542394690</v>
      </c>
      <c r="K211" s="419"/>
      <c r="L211" s="475"/>
      <c r="M211" s="105"/>
    </row>
    <row r="212" spans="1:13" ht="41.25" hidden="1" customHeight="1" outlineLevel="1">
      <c r="A212" s="29" t="s">
        <v>235</v>
      </c>
      <c r="B212" s="29" t="s">
        <v>83</v>
      </c>
      <c r="C212" s="419" t="s">
        <v>280</v>
      </c>
      <c r="D212" s="419"/>
      <c r="E212" s="419"/>
      <c r="F212" s="419"/>
      <c r="G212" s="419"/>
      <c r="H212" s="111">
        <v>1716191387</v>
      </c>
      <c r="I212" s="111">
        <v>0</v>
      </c>
      <c r="J212" s="112">
        <f t="shared" si="8"/>
        <v>1716191387</v>
      </c>
      <c r="K212" s="419"/>
      <c r="L212" s="475"/>
      <c r="M212" s="105"/>
    </row>
    <row r="213" spans="1:13" ht="95.25" hidden="1" customHeight="1" outlineLevel="1">
      <c r="A213" s="29" t="s">
        <v>281</v>
      </c>
      <c r="B213" s="29" t="s">
        <v>98</v>
      </c>
      <c r="C213" s="419" t="s">
        <v>282</v>
      </c>
      <c r="D213" s="419"/>
      <c r="E213" s="419"/>
      <c r="F213" s="419"/>
      <c r="G213" s="419"/>
      <c r="H213" s="111">
        <v>58000000000</v>
      </c>
      <c r="I213" s="113">
        <f>15000000000+18042000000</f>
        <v>33042000000</v>
      </c>
      <c r="J213" s="111">
        <f t="shared" si="8"/>
        <v>24958000000</v>
      </c>
      <c r="K213" s="476" t="s">
        <v>283</v>
      </c>
      <c r="L213" s="477"/>
      <c r="M213" s="105"/>
    </row>
    <row r="214" spans="1:13" ht="52.5" hidden="1" customHeight="1" outlineLevel="1">
      <c r="A214" s="29" t="s">
        <v>281</v>
      </c>
      <c r="B214" s="29" t="s">
        <v>98</v>
      </c>
      <c r="C214" s="419" t="s">
        <v>285</v>
      </c>
      <c r="D214" s="419"/>
      <c r="E214" s="419"/>
      <c r="F214" s="419"/>
      <c r="G214" s="419"/>
      <c r="H214" s="111">
        <v>250000000000</v>
      </c>
      <c r="I214" s="111">
        <v>0</v>
      </c>
      <c r="J214" s="112">
        <f t="shared" si="8"/>
        <v>250000000000</v>
      </c>
      <c r="K214" s="419"/>
      <c r="L214" s="419"/>
      <c r="M214" s="72"/>
    </row>
    <row r="215" spans="1:13" ht="46.5" hidden="1" customHeight="1" outlineLevel="1">
      <c r="A215" s="29" t="s">
        <v>281</v>
      </c>
      <c r="B215" s="29" t="s">
        <v>98</v>
      </c>
      <c r="C215" s="419" t="s">
        <v>286</v>
      </c>
      <c r="D215" s="419"/>
      <c r="E215" s="419"/>
      <c r="F215" s="419"/>
      <c r="G215" s="419"/>
      <c r="H215" s="111">
        <v>250000000000</v>
      </c>
      <c r="I215" s="111">
        <v>0</v>
      </c>
      <c r="J215" s="112">
        <f t="shared" si="8"/>
        <v>250000000000</v>
      </c>
      <c r="K215" s="419"/>
      <c r="L215" s="419"/>
      <c r="M215" s="72"/>
    </row>
    <row r="216" spans="1:13" ht="50.25" hidden="1" customHeight="1" outlineLevel="1">
      <c r="A216" s="29" t="s">
        <v>281</v>
      </c>
      <c r="B216" s="29" t="s">
        <v>113</v>
      </c>
      <c r="C216" s="419" t="s">
        <v>287</v>
      </c>
      <c r="D216" s="419"/>
      <c r="E216" s="419"/>
      <c r="F216" s="419"/>
      <c r="G216" s="419"/>
      <c r="H216" s="111">
        <v>52155182000</v>
      </c>
      <c r="I216" s="111">
        <v>0</v>
      </c>
      <c r="J216" s="112">
        <f t="shared" si="8"/>
        <v>52155182000</v>
      </c>
      <c r="K216" s="419"/>
      <c r="L216" s="475"/>
      <c r="M216" s="105"/>
    </row>
    <row r="217" spans="1:13" ht="51.75" hidden="1" customHeight="1" outlineLevel="1">
      <c r="A217" s="29" t="s">
        <v>281</v>
      </c>
      <c r="B217" s="29" t="s">
        <v>113</v>
      </c>
      <c r="C217" s="419" t="s">
        <v>288</v>
      </c>
      <c r="D217" s="419"/>
      <c r="E217" s="419"/>
      <c r="F217" s="419"/>
      <c r="G217" s="419"/>
      <c r="H217" s="111">
        <v>9525006344</v>
      </c>
      <c r="I217" s="111">
        <v>0</v>
      </c>
      <c r="J217" s="112">
        <f t="shared" si="8"/>
        <v>9525006344</v>
      </c>
      <c r="K217" s="419"/>
      <c r="L217" s="475"/>
      <c r="M217" s="105"/>
    </row>
    <row r="218" spans="1:13" ht="50.25" hidden="1" customHeight="1" outlineLevel="1">
      <c r="A218" s="29" t="s">
        <v>281</v>
      </c>
      <c r="B218" s="29" t="s">
        <v>113</v>
      </c>
      <c r="C218" s="419" t="s">
        <v>289</v>
      </c>
      <c r="D218" s="419"/>
      <c r="E218" s="419"/>
      <c r="F218" s="419"/>
      <c r="G218" s="419"/>
      <c r="H218" s="111">
        <v>25000000000</v>
      </c>
      <c r="I218" s="111">
        <v>0</v>
      </c>
      <c r="J218" s="112">
        <f t="shared" si="8"/>
        <v>25000000000</v>
      </c>
      <c r="K218" s="419"/>
      <c r="L218" s="475"/>
      <c r="M218" s="105"/>
    </row>
    <row r="219" spans="1:13" ht="52.5" hidden="1" customHeight="1" outlineLevel="1">
      <c r="A219" s="29" t="s">
        <v>281</v>
      </c>
      <c r="B219" s="29" t="s">
        <v>113</v>
      </c>
      <c r="C219" s="419" t="s">
        <v>290</v>
      </c>
      <c r="D219" s="419"/>
      <c r="E219" s="419"/>
      <c r="F219" s="419"/>
      <c r="G219" s="419"/>
      <c r="H219" s="111">
        <v>5829855545</v>
      </c>
      <c r="I219" s="111">
        <v>0</v>
      </c>
      <c r="J219" s="112">
        <f t="shared" si="8"/>
        <v>5829855545</v>
      </c>
      <c r="K219" s="419"/>
      <c r="L219" s="475"/>
      <c r="M219" s="105"/>
    </row>
    <row r="220" spans="1:13" ht="41.25" hidden="1" customHeight="1" outlineLevel="1">
      <c r="A220" s="29" t="s">
        <v>281</v>
      </c>
      <c r="B220" s="29" t="s">
        <v>113</v>
      </c>
      <c r="C220" s="419" t="s">
        <v>291</v>
      </c>
      <c r="D220" s="419"/>
      <c r="E220" s="419"/>
      <c r="F220" s="419"/>
      <c r="G220" s="419"/>
      <c r="H220" s="111">
        <v>5700000000</v>
      </c>
      <c r="I220" s="111">
        <v>0</v>
      </c>
      <c r="J220" s="112">
        <f t="shared" si="8"/>
        <v>5700000000</v>
      </c>
      <c r="K220" s="419"/>
      <c r="L220" s="475"/>
      <c r="M220" s="105"/>
    </row>
    <row r="221" spans="1:13" ht="58.5" hidden="1" customHeight="1" outlineLevel="1">
      <c r="A221" s="29" t="s">
        <v>281</v>
      </c>
      <c r="B221" s="29" t="s">
        <v>113</v>
      </c>
      <c r="C221" s="419" t="s">
        <v>292</v>
      </c>
      <c r="D221" s="419"/>
      <c r="E221" s="419"/>
      <c r="F221" s="419"/>
      <c r="G221" s="419"/>
      <c r="H221" s="111">
        <v>11000000000</v>
      </c>
      <c r="I221" s="111">
        <v>0</v>
      </c>
      <c r="J221" s="112">
        <f t="shared" si="8"/>
        <v>11000000000</v>
      </c>
      <c r="K221" s="419"/>
      <c r="L221" s="475"/>
      <c r="M221" s="105"/>
    </row>
    <row r="222" spans="1:13" ht="54" hidden="1" customHeight="1" outlineLevel="1">
      <c r="A222" s="29" t="s">
        <v>281</v>
      </c>
      <c r="B222" s="29" t="s">
        <v>98</v>
      </c>
      <c r="C222" s="419" t="s">
        <v>293</v>
      </c>
      <c r="D222" s="419"/>
      <c r="E222" s="419"/>
      <c r="F222" s="419"/>
      <c r="G222" s="419"/>
      <c r="H222" s="111">
        <v>9000000000</v>
      </c>
      <c r="I222" s="111">
        <v>0</v>
      </c>
      <c r="J222" s="112">
        <f t="shared" si="8"/>
        <v>9000000000</v>
      </c>
      <c r="K222" s="419"/>
      <c r="L222" s="475"/>
      <c r="M222" s="105"/>
    </row>
    <row r="223" spans="1:13" ht="64.5" hidden="1" customHeight="1" outlineLevel="1">
      <c r="A223" s="29" t="s">
        <v>281</v>
      </c>
      <c r="B223" s="44" t="s">
        <v>103</v>
      </c>
      <c r="C223" s="419" t="s">
        <v>294</v>
      </c>
      <c r="D223" s="419"/>
      <c r="E223" s="419"/>
      <c r="F223" s="419"/>
      <c r="G223" s="419"/>
      <c r="H223" s="111">
        <v>14842396233</v>
      </c>
      <c r="I223" s="111">
        <v>0</v>
      </c>
      <c r="J223" s="112">
        <f t="shared" si="8"/>
        <v>14842396233</v>
      </c>
      <c r="K223" s="419"/>
      <c r="L223" s="475"/>
      <c r="M223" s="105"/>
    </row>
    <row r="224" spans="1:13" ht="60.75" hidden="1" customHeight="1" outlineLevel="1">
      <c r="A224" s="29" t="s">
        <v>281</v>
      </c>
      <c r="B224" s="29" t="s">
        <v>98</v>
      </c>
      <c r="C224" s="478" t="s">
        <v>295</v>
      </c>
      <c r="D224" s="478"/>
      <c r="E224" s="478"/>
      <c r="F224" s="478"/>
      <c r="G224" s="478"/>
      <c r="H224" s="111">
        <v>20000000000</v>
      </c>
      <c r="I224" s="111">
        <v>0</v>
      </c>
      <c r="J224" s="112">
        <f t="shared" si="8"/>
        <v>20000000000</v>
      </c>
      <c r="K224" s="419"/>
      <c r="L224" s="475"/>
      <c r="M224" s="105"/>
    </row>
    <row r="225" spans="1:13" ht="57" hidden="1" customHeight="1" outlineLevel="1">
      <c r="A225" s="29" t="s">
        <v>281</v>
      </c>
      <c r="B225" s="29" t="s">
        <v>98</v>
      </c>
      <c r="C225" s="419" t="s">
        <v>296</v>
      </c>
      <c r="D225" s="419"/>
      <c r="E225" s="419"/>
      <c r="F225" s="419"/>
      <c r="G225" s="419"/>
      <c r="H225" s="111">
        <v>1179000000</v>
      </c>
      <c r="I225" s="111">
        <v>0</v>
      </c>
      <c r="J225" s="112">
        <f t="shared" si="8"/>
        <v>1179000000</v>
      </c>
      <c r="K225" s="419"/>
      <c r="L225" s="475"/>
      <c r="M225" s="105"/>
    </row>
    <row r="226" spans="1:13" ht="75.75" hidden="1" customHeight="1" outlineLevel="1">
      <c r="A226" s="29" t="s">
        <v>281</v>
      </c>
      <c r="B226" s="29" t="s">
        <v>98</v>
      </c>
      <c r="C226" s="419" t="s">
        <v>297</v>
      </c>
      <c r="D226" s="419"/>
      <c r="E226" s="419"/>
      <c r="F226" s="419"/>
      <c r="G226" s="419"/>
      <c r="H226" s="111">
        <v>4999880000</v>
      </c>
      <c r="I226" s="111">
        <v>0</v>
      </c>
      <c r="J226" s="112">
        <f t="shared" si="8"/>
        <v>4999880000</v>
      </c>
      <c r="K226" s="419"/>
      <c r="L226" s="475"/>
      <c r="M226" s="105"/>
    </row>
    <row r="227" spans="1:13" ht="50.25" hidden="1" customHeight="1" outlineLevel="1">
      <c r="A227" s="29" t="s">
        <v>281</v>
      </c>
      <c r="B227" s="29" t="s">
        <v>98</v>
      </c>
      <c r="C227" s="419" t="s">
        <v>298</v>
      </c>
      <c r="D227" s="419"/>
      <c r="E227" s="419"/>
      <c r="F227" s="419"/>
      <c r="G227" s="419"/>
      <c r="H227" s="111">
        <v>300000000</v>
      </c>
      <c r="I227" s="111">
        <v>0</v>
      </c>
      <c r="J227" s="112">
        <f t="shared" si="8"/>
        <v>300000000</v>
      </c>
      <c r="K227" s="419"/>
      <c r="L227" s="475"/>
      <c r="M227" s="105"/>
    </row>
    <row r="228" spans="1:13" ht="66.75" hidden="1" customHeight="1" outlineLevel="1">
      <c r="A228" s="29" t="s">
        <v>281</v>
      </c>
      <c r="B228" s="29" t="s">
        <v>98</v>
      </c>
      <c r="C228" s="419" t="s">
        <v>299</v>
      </c>
      <c r="D228" s="419"/>
      <c r="E228" s="419"/>
      <c r="F228" s="419"/>
      <c r="G228" s="419"/>
      <c r="H228" s="111">
        <v>4863440000</v>
      </c>
      <c r="I228" s="111">
        <v>0</v>
      </c>
      <c r="J228" s="112">
        <f t="shared" si="8"/>
        <v>4863440000</v>
      </c>
      <c r="K228" s="419"/>
      <c r="L228" s="475"/>
      <c r="M228" s="105"/>
    </row>
    <row r="229" spans="1:13" ht="66.75" hidden="1" customHeight="1" outlineLevel="1">
      <c r="A229" s="29" t="s">
        <v>281</v>
      </c>
      <c r="B229" s="29" t="s">
        <v>98</v>
      </c>
      <c r="C229" s="419" t="s">
        <v>300</v>
      </c>
      <c r="D229" s="419"/>
      <c r="E229" s="419"/>
      <c r="F229" s="419"/>
      <c r="G229" s="419"/>
      <c r="H229" s="111">
        <v>1200000000</v>
      </c>
      <c r="I229" s="111">
        <v>0</v>
      </c>
      <c r="J229" s="112">
        <f t="shared" si="8"/>
        <v>1200000000</v>
      </c>
      <c r="K229" s="419"/>
      <c r="L229" s="475"/>
      <c r="M229" s="105"/>
    </row>
    <row r="230" spans="1:13" ht="48.75" hidden="1" customHeight="1" outlineLevel="1">
      <c r="A230" s="29" t="s">
        <v>281</v>
      </c>
      <c r="B230" s="29" t="s">
        <v>98</v>
      </c>
      <c r="C230" s="419" t="s">
        <v>301</v>
      </c>
      <c r="D230" s="419"/>
      <c r="E230" s="419"/>
      <c r="F230" s="419"/>
      <c r="G230" s="419"/>
      <c r="H230" s="111">
        <v>20000000000</v>
      </c>
      <c r="I230" s="111">
        <v>0</v>
      </c>
      <c r="J230" s="112">
        <f t="shared" si="8"/>
        <v>20000000000</v>
      </c>
      <c r="K230" s="419"/>
      <c r="L230" s="475"/>
      <c r="M230" s="105"/>
    </row>
    <row r="231" spans="1:13" ht="68.25" hidden="1" customHeight="1" outlineLevel="1">
      <c r="A231" s="29" t="s">
        <v>281</v>
      </c>
      <c r="B231" s="29" t="s">
        <v>98</v>
      </c>
      <c r="C231" s="419" t="s">
        <v>302</v>
      </c>
      <c r="D231" s="419"/>
      <c r="E231" s="419"/>
      <c r="F231" s="419"/>
      <c r="G231" s="419"/>
      <c r="H231" s="111">
        <v>6000000000</v>
      </c>
      <c r="I231" s="111">
        <v>0</v>
      </c>
      <c r="J231" s="112">
        <f t="shared" si="8"/>
        <v>6000000000</v>
      </c>
      <c r="K231" s="419"/>
      <c r="L231" s="475"/>
      <c r="M231" s="105"/>
    </row>
    <row r="232" spans="1:13" ht="42.75" hidden="1" outlineLevel="1">
      <c r="A232" s="29" t="s">
        <v>281</v>
      </c>
      <c r="B232" s="29" t="s">
        <v>98</v>
      </c>
      <c r="C232" s="419" t="s">
        <v>303</v>
      </c>
      <c r="D232" s="419"/>
      <c r="E232" s="419"/>
      <c r="F232" s="419"/>
      <c r="G232" s="419"/>
      <c r="H232" s="111">
        <v>8200000000</v>
      </c>
      <c r="I232" s="111">
        <v>0</v>
      </c>
      <c r="J232" s="112">
        <f t="shared" si="8"/>
        <v>8200000000</v>
      </c>
      <c r="K232" s="419"/>
      <c r="L232" s="475"/>
      <c r="M232" s="105"/>
    </row>
    <row r="233" spans="1:13" ht="106.5" hidden="1" customHeight="1" outlineLevel="1">
      <c r="A233" s="29" t="s">
        <v>281</v>
      </c>
      <c r="B233" s="29" t="s">
        <v>98</v>
      </c>
      <c r="C233" s="419" t="s">
        <v>304</v>
      </c>
      <c r="D233" s="419"/>
      <c r="E233" s="419"/>
      <c r="F233" s="419"/>
      <c r="G233" s="419"/>
      <c r="H233" s="111">
        <v>25000000000</v>
      </c>
      <c r="I233" s="111">
        <v>0</v>
      </c>
      <c r="J233" s="112">
        <f t="shared" si="8"/>
        <v>25000000000</v>
      </c>
      <c r="K233" s="419"/>
      <c r="L233" s="475"/>
      <c r="M233" s="105"/>
    </row>
    <row r="234" spans="1:13" ht="54" hidden="1" customHeight="1" outlineLevel="1">
      <c r="A234" s="29" t="s">
        <v>281</v>
      </c>
      <c r="B234" s="29" t="s">
        <v>98</v>
      </c>
      <c r="C234" s="419" t="s">
        <v>305</v>
      </c>
      <c r="D234" s="419"/>
      <c r="E234" s="419"/>
      <c r="F234" s="419"/>
      <c r="G234" s="419"/>
      <c r="H234" s="111">
        <v>46981000000</v>
      </c>
      <c r="I234" s="111">
        <v>0</v>
      </c>
      <c r="J234" s="112">
        <f t="shared" si="8"/>
        <v>46981000000</v>
      </c>
      <c r="K234" s="419"/>
      <c r="L234" s="475"/>
      <c r="M234" s="105"/>
    </row>
    <row r="235" spans="1:13" ht="49.5" hidden="1" customHeight="1" outlineLevel="1">
      <c r="A235" s="29" t="s">
        <v>281</v>
      </c>
      <c r="B235" s="29" t="s">
        <v>98</v>
      </c>
      <c r="C235" s="419" t="s">
        <v>306</v>
      </c>
      <c r="D235" s="419"/>
      <c r="E235" s="419"/>
      <c r="F235" s="419"/>
      <c r="G235" s="419"/>
      <c r="H235" s="111">
        <v>5000000000</v>
      </c>
      <c r="I235" s="111">
        <v>0</v>
      </c>
      <c r="J235" s="112">
        <f t="shared" si="8"/>
        <v>5000000000</v>
      </c>
      <c r="K235" s="419"/>
      <c r="L235" s="475"/>
      <c r="M235" s="105"/>
    </row>
    <row r="236" spans="1:13" ht="79.5" hidden="1" customHeight="1" outlineLevel="1">
      <c r="A236" s="29" t="s">
        <v>281</v>
      </c>
      <c r="B236" s="29" t="s">
        <v>98</v>
      </c>
      <c r="C236" s="419" t="s">
        <v>307</v>
      </c>
      <c r="D236" s="419"/>
      <c r="E236" s="419"/>
      <c r="F236" s="419"/>
      <c r="G236" s="419"/>
      <c r="H236" s="111">
        <v>7200000000</v>
      </c>
      <c r="I236" s="111">
        <v>0</v>
      </c>
      <c r="J236" s="112">
        <f t="shared" si="8"/>
        <v>7200000000</v>
      </c>
      <c r="K236" s="419"/>
      <c r="L236" s="475"/>
      <c r="M236" s="105"/>
    </row>
    <row r="237" spans="1:13" ht="79.5" hidden="1" customHeight="1" outlineLevel="1">
      <c r="A237" s="29" t="s">
        <v>281</v>
      </c>
      <c r="B237" s="29" t="s">
        <v>98</v>
      </c>
      <c r="C237" s="419" t="s">
        <v>308</v>
      </c>
      <c r="D237" s="419"/>
      <c r="E237" s="419"/>
      <c r="F237" s="419"/>
      <c r="G237" s="419"/>
      <c r="H237" s="111">
        <v>1900000000</v>
      </c>
      <c r="I237" s="111">
        <v>0</v>
      </c>
      <c r="J237" s="112">
        <f t="shared" si="8"/>
        <v>1900000000</v>
      </c>
      <c r="K237" s="419"/>
      <c r="L237" s="475"/>
      <c r="M237" s="105"/>
    </row>
    <row r="238" spans="1:13" ht="42.75" hidden="1" outlineLevel="1">
      <c r="A238" s="29" t="s">
        <v>281</v>
      </c>
      <c r="B238" s="29" t="s">
        <v>98</v>
      </c>
      <c r="C238" s="419" t="s">
        <v>309</v>
      </c>
      <c r="D238" s="419"/>
      <c r="E238" s="419"/>
      <c r="F238" s="419"/>
      <c r="G238" s="419"/>
      <c r="H238" s="111">
        <v>20000000000</v>
      </c>
      <c r="I238" s="111">
        <v>0</v>
      </c>
      <c r="J238" s="112">
        <f t="shared" si="8"/>
        <v>20000000000</v>
      </c>
      <c r="K238" s="419"/>
      <c r="L238" s="475"/>
      <c r="M238" s="105"/>
    </row>
    <row r="239" spans="1:13" ht="69" hidden="1" customHeight="1" outlineLevel="1">
      <c r="A239" s="29" t="s">
        <v>281</v>
      </c>
      <c r="B239" s="29" t="s">
        <v>98</v>
      </c>
      <c r="C239" s="419" t="s">
        <v>310</v>
      </c>
      <c r="D239" s="419"/>
      <c r="E239" s="419"/>
      <c r="F239" s="419"/>
      <c r="G239" s="419"/>
      <c r="H239" s="111">
        <v>3206950000</v>
      </c>
      <c r="I239" s="111">
        <v>0</v>
      </c>
      <c r="J239" s="112">
        <f t="shared" si="8"/>
        <v>3206950000</v>
      </c>
      <c r="K239" s="419"/>
      <c r="L239" s="475"/>
      <c r="M239" s="105"/>
    </row>
    <row r="240" spans="1:13" ht="103.5" hidden="1" customHeight="1" outlineLevel="1">
      <c r="A240" s="29" t="s">
        <v>281</v>
      </c>
      <c r="B240" s="29" t="s">
        <v>98</v>
      </c>
      <c r="C240" s="419" t="s">
        <v>311</v>
      </c>
      <c r="D240" s="419"/>
      <c r="E240" s="419"/>
      <c r="F240" s="419"/>
      <c r="G240" s="419"/>
      <c r="H240" s="111">
        <v>16204274100</v>
      </c>
      <c r="I240" s="111">
        <v>0</v>
      </c>
      <c r="J240" s="112">
        <f t="shared" si="8"/>
        <v>16204274100</v>
      </c>
      <c r="K240" s="419"/>
      <c r="L240" s="475"/>
      <c r="M240" s="105"/>
    </row>
    <row r="241" spans="1:13" ht="48.75" hidden="1" customHeight="1" outlineLevel="1">
      <c r="A241" s="29" t="s">
        <v>281</v>
      </c>
      <c r="B241" s="29" t="s">
        <v>98</v>
      </c>
      <c r="C241" s="419" t="s">
        <v>312</v>
      </c>
      <c r="D241" s="419"/>
      <c r="E241" s="419"/>
      <c r="F241" s="419"/>
      <c r="G241" s="419"/>
      <c r="H241" s="111">
        <v>10500000000</v>
      </c>
      <c r="I241" s="111">
        <v>0</v>
      </c>
      <c r="J241" s="112">
        <f t="shared" si="8"/>
        <v>10500000000</v>
      </c>
      <c r="K241" s="419"/>
      <c r="L241" s="475"/>
      <c r="M241" s="105"/>
    </row>
    <row r="242" spans="1:13" ht="73.5" hidden="1" customHeight="1" outlineLevel="1">
      <c r="A242" s="29" t="s">
        <v>281</v>
      </c>
      <c r="B242" s="29" t="s">
        <v>98</v>
      </c>
      <c r="C242" s="419" t="s">
        <v>313</v>
      </c>
      <c r="D242" s="419"/>
      <c r="E242" s="419"/>
      <c r="F242" s="419"/>
      <c r="G242" s="419"/>
      <c r="H242" s="111">
        <v>6849970650</v>
      </c>
      <c r="I242" s="111">
        <v>0</v>
      </c>
      <c r="J242" s="112">
        <f t="shared" si="8"/>
        <v>6849970650</v>
      </c>
      <c r="K242" s="419"/>
      <c r="L242" s="475"/>
      <c r="M242" s="105"/>
    </row>
    <row r="243" spans="1:13" ht="109.5" hidden="1" customHeight="1" outlineLevel="1">
      <c r="A243" s="29" t="s">
        <v>281</v>
      </c>
      <c r="B243" s="29" t="s">
        <v>98</v>
      </c>
      <c r="C243" s="419" t="s">
        <v>314</v>
      </c>
      <c r="D243" s="419"/>
      <c r="E243" s="419"/>
      <c r="F243" s="419"/>
      <c r="G243" s="419"/>
      <c r="H243" s="111">
        <v>4125295000</v>
      </c>
      <c r="I243" s="111">
        <v>0</v>
      </c>
      <c r="J243" s="112">
        <f t="shared" si="8"/>
        <v>4125295000</v>
      </c>
      <c r="K243" s="419"/>
      <c r="L243" s="475"/>
      <c r="M243" s="105"/>
    </row>
    <row r="244" spans="1:13" ht="48.75" hidden="1" customHeight="1" outlineLevel="1">
      <c r="A244" s="29" t="s">
        <v>281</v>
      </c>
      <c r="B244" s="44" t="s">
        <v>103</v>
      </c>
      <c r="C244" s="419" t="s">
        <v>315</v>
      </c>
      <c r="D244" s="419"/>
      <c r="E244" s="419"/>
      <c r="F244" s="419"/>
      <c r="G244" s="419"/>
      <c r="H244" s="111">
        <v>2800000000</v>
      </c>
      <c r="I244" s="111">
        <v>0</v>
      </c>
      <c r="J244" s="112">
        <f t="shared" si="8"/>
        <v>2800000000</v>
      </c>
      <c r="K244" s="419"/>
      <c r="L244" s="475"/>
      <c r="M244" s="105"/>
    </row>
    <row r="245" spans="1:13" ht="41.25" hidden="1" customHeight="1" outlineLevel="1">
      <c r="A245" s="29" t="s">
        <v>281</v>
      </c>
      <c r="B245" s="44" t="s">
        <v>103</v>
      </c>
      <c r="C245" s="419" t="s">
        <v>316</v>
      </c>
      <c r="D245" s="419"/>
      <c r="E245" s="419"/>
      <c r="F245" s="419"/>
      <c r="G245" s="419"/>
      <c r="H245" s="111">
        <v>10000000000</v>
      </c>
      <c r="I245" s="111">
        <v>0</v>
      </c>
      <c r="J245" s="112">
        <f t="shared" si="8"/>
        <v>10000000000</v>
      </c>
      <c r="K245" s="419"/>
      <c r="L245" s="475"/>
      <c r="M245" s="105"/>
    </row>
    <row r="246" spans="1:13" ht="91.5" hidden="1" customHeight="1" outlineLevel="1">
      <c r="A246" s="45" t="s">
        <v>281</v>
      </c>
      <c r="B246" s="43" t="s">
        <v>258</v>
      </c>
      <c r="C246" s="470" t="s">
        <v>317</v>
      </c>
      <c r="D246" s="470"/>
      <c r="E246" s="470"/>
      <c r="F246" s="470"/>
      <c r="G246" s="470"/>
      <c r="H246" s="113">
        <v>31780346914</v>
      </c>
      <c r="I246" s="113">
        <f>+H246</f>
        <v>31780346914</v>
      </c>
      <c r="J246" s="114">
        <f t="shared" si="8"/>
        <v>0</v>
      </c>
      <c r="K246" s="473" t="s">
        <v>318</v>
      </c>
      <c r="L246" s="474"/>
      <c r="M246" s="105"/>
    </row>
    <row r="247" spans="1:13" ht="48.75" hidden="1" customHeight="1" outlineLevel="1">
      <c r="A247" s="45" t="s">
        <v>281</v>
      </c>
      <c r="B247" s="43" t="s">
        <v>258</v>
      </c>
      <c r="C247" s="470" t="s">
        <v>320</v>
      </c>
      <c r="D247" s="470"/>
      <c r="E247" s="470"/>
      <c r="F247" s="470"/>
      <c r="G247" s="470"/>
      <c r="H247" s="113">
        <v>13299000000</v>
      </c>
      <c r="I247" s="113">
        <f>+H247</f>
        <v>13299000000</v>
      </c>
      <c r="J247" s="114">
        <f t="shared" si="8"/>
        <v>0</v>
      </c>
      <c r="K247" s="473" t="s">
        <v>318</v>
      </c>
      <c r="L247" s="474"/>
      <c r="M247" s="105"/>
    </row>
    <row r="248" spans="1:13" ht="48.75" hidden="1" customHeight="1" outlineLevel="1">
      <c r="A248" s="45" t="s">
        <v>281</v>
      </c>
      <c r="B248" s="43" t="s">
        <v>258</v>
      </c>
      <c r="C248" s="470" t="s">
        <v>321</v>
      </c>
      <c r="D248" s="470"/>
      <c r="E248" s="470"/>
      <c r="F248" s="470"/>
      <c r="G248" s="470"/>
      <c r="H248" s="113">
        <v>10011835832</v>
      </c>
      <c r="I248" s="113">
        <f>+H248</f>
        <v>10011835832</v>
      </c>
      <c r="J248" s="114">
        <f t="shared" si="8"/>
        <v>0</v>
      </c>
      <c r="K248" s="473" t="s">
        <v>318</v>
      </c>
      <c r="L248" s="474"/>
      <c r="M248" s="105"/>
    </row>
    <row r="249" spans="1:13" ht="54" hidden="1" customHeight="1" outlineLevel="1">
      <c r="A249" s="45" t="s">
        <v>281</v>
      </c>
      <c r="B249" s="43" t="s">
        <v>258</v>
      </c>
      <c r="C249" s="470" t="s">
        <v>322</v>
      </c>
      <c r="D249" s="470"/>
      <c r="E249" s="470"/>
      <c r="F249" s="470"/>
      <c r="G249" s="470"/>
      <c r="H249" s="113">
        <v>12000000000</v>
      </c>
      <c r="I249" s="113">
        <v>7500000000</v>
      </c>
      <c r="J249" s="114">
        <f t="shared" si="8"/>
        <v>4500000000</v>
      </c>
      <c r="K249" s="473" t="s">
        <v>318</v>
      </c>
      <c r="L249" s="474"/>
      <c r="M249" s="105"/>
    </row>
    <row r="250" spans="1:13" ht="41.25" hidden="1" customHeight="1" outlineLevel="1">
      <c r="A250" s="29" t="s">
        <v>25</v>
      </c>
      <c r="B250" s="44" t="s">
        <v>323</v>
      </c>
      <c r="C250" s="419" t="s">
        <v>324</v>
      </c>
      <c r="D250" s="419"/>
      <c r="E250" s="419"/>
      <c r="F250" s="419"/>
      <c r="G250" s="419"/>
      <c r="H250" s="111">
        <v>94724500000</v>
      </c>
      <c r="I250" s="113">
        <v>60000000000</v>
      </c>
      <c r="J250" s="112">
        <f t="shared" si="8"/>
        <v>34724500000</v>
      </c>
      <c r="K250" s="476" t="s">
        <v>325</v>
      </c>
      <c r="L250" s="477"/>
      <c r="M250" s="105"/>
    </row>
    <row r="251" spans="1:13" ht="66" hidden="1" customHeight="1" outlineLevel="1">
      <c r="A251" s="29" t="s">
        <v>26</v>
      </c>
      <c r="B251" s="40" t="s">
        <v>194</v>
      </c>
      <c r="C251" s="419" t="s">
        <v>327</v>
      </c>
      <c r="D251" s="419"/>
      <c r="E251" s="419"/>
      <c r="F251" s="419"/>
      <c r="G251" s="419"/>
      <c r="H251" s="111">
        <v>26500000000</v>
      </c>
      <c r="I251" s="111">
        <v>0</v>
      </c>
      <c r="J251" s="112">
        <f t="shared" si="8"/>
        <v>26500000000</v>
      </c>
      <c r="K251" s="419"/>
      <c r="L251" s="475"/>
      <c r="M251" s="105"/>
    </row>
    <row r="252" spans="1:13" ht="41.25" hidden="1" customHeight="1" outlineLevel="1">
      <c r="A252" s="45" t="s">
        <v>26</v>
      </c>
      <c r="B252" s="46" t="s">
        <v>194</v>
      </c>
      <c r="C252" s="470" t="s">
        <v>328</v>
      </c>
      <c r="D252" s="470"/>
      <c r="E252" s="470"/>
      <c r="F252" s="470"/>
      <c r="G252" s="470"/>
      <c r="H252" s="113">
        <v>100000000000</v>
      </c>
      <c r="I252" s="113">
        <v>100000000000</v>
      </c>
      <c r="J252" s="114">
        <f t="shared" ref="J252:J294" si="9">+H252-I252</f>
        <v>0</v>
      </c>
      <c r="K252" s="473" t="s">
        <v>329</v>
      </c>
      <c r="L252" s="474"/>
      <c r="M252" s="105"/>
    </row>
    <row r="253" spans="1:13" ht="41.25" hidden="1" customHeight="1" outlineLevel="1">
      <c r="A253" s="29" t="s">
        <v>26</v>
      </c>
      <c r="B253" s="40" t="s">
        <v>194</v>
      </c>
      <c r="C253" s="419" t="s">
        <v>330</v>
      </c>
      <c r="D253" s="419"/>
      <c r="E253" s="419"/>
      <c r="F253" s="419"/>
      <c r="G253" s="419"/>
      <c r="H253" s="111">
        <v>24236640294</v>
      </c>
      <c r="I253" s="113">
        <v>0</v>
      </c>
      <c r="J253" s="114">
        <f t="shared" si="9"/>
        <v>24236640294</v>
      </c>
      <c r="K253" s="470"/>
      <c r="L253" s="479"/>
      <c r="M253" s="105"/>
    </row>
    <row r="254" spans="1:13" ht="214.5" hidden="1" customHeight="1" outlineLevel="1">
      <c r="A254" s="29" t="s">
        <v>26</v>
      </c>
      <c r="B254" s="40" t="s">
        <v>194</v>
      </c>
      <c r="C254" s="419" t="s">
        <v>331</v>
      </c>
      <c r="D254" s="419"/>
      <c r="E254" s="419"/>
      <c r="F254" s="419"/>
      <c r="G254" s="419"/>
      <c r="H254" s="111">
        <v>21491640229</v>
      </c>
      <c r="I254" s="113">
        <v>0</v>
      </c>
      <c r="J254" s="114">
        <f t="shared" si="9"/>
        <v>21491640229</v>
      </c>
      <c r="K254" s="470"/>
      <c r="L254" s="479"/>
      <c r="M254" s="105"/>
    </row>
    <row r="255" spans="1:13" ht="43.5" hidden="1" customHeight="1" outlineLevel="1">
      <c r="A255" s="45" t="s">
        <v>26</v>
      </c>
      <c r="B255" s="46" t="s">
        <v>194</v>
      </c>
      <c r="C255" s="470" t="s">
        <v>332</v>
      </c>
      <c r="D255" s="470"/>
      <c r="E255" s="470"/>
      <c r="F255" s="470"/>
      <c r="G255" s="470"/>
      <c r="H255" s="113">
        <v>19857142857</v>
      </c>
      <c r="I255" s="113">
        <v>19857142857</v>
      </c>
      <c r="J255" s="114">
        <f t="shared" si="9"/>
        <v>0</v>
      </c>
      <c r="K255" s="473" t="s">
        <v>329</v>
      </c>
      <c r="L255" s="474"/>
      <c r="M255" s="105"/>
    </row>
    <row r="256" spans="1:13" ht="28.5" hidden="1" outlineLevel="1">
      <c r="A256" s="29" t="s">
        <v>26</v>
      </c>
      <c r="B256" s="40" t="s">
        <v>194</v>
      </c>
      <c r="C256" s="419" t="s">
        <v>333</v>
      </c>
      <c r="D256" s="419"/>
      <c r="E256" s="419"/>
      <c r="F256" s="419"/>
      <c r="G256" s="419"/>
      <c r="H256" s="111">
        <v>23447680484.290001</v>
      </c>
      <c r="I256" s="113">
        <v>0</v>
      </c>
      <c r="J256" s="114">
        <f t="shared" si="9"/>
        <v>23447680484.290001</v>
      </c>
      <c r="K256" s="470"/>
      <c r="L256" s="479"/>
      <c r="M256" s="105"/>
    </row>
    <row r="257" spans="1:13" ht="41.25" hidden="1" customHeight="1" outlineLevel="1">
      <c r="A257" s="29" t="s">
        <v>26</v>
      </c>
      <c r="B257" s="40" t="s">
        <v>194</v>
      </c>
      <c r="C257" s="419" t="s">
        <v>334</v>
      </c>
      <c r="D257" s="419"/>
      <c r="E257" s="419"/>
      <c r="F257" s="419"/>
      <c r="G257" s="419"/>
      <c r="H257" s="111">
        <v>16770803694</v>
      </c>
      <c r="I257" s="113">
        <v>0</v>
      </c>
      <c r="J257" s="114">
        <f t="shared" si="9"/>
        <v>16770803694</v>
      </c>
      <c r="K257" s="470"/>
      <c r="L257" s="479"/>
      <c r="M257" s="105"/>
    </row>
    <row r="258" spans="1:13" ht="41.25" hidden="1" customHeight="1" outlineLevel="1">
      <c r="A258" s="29" t="s">
        <v>26</v>
      </c>
      <c r="B258" s="40" t="s">
        <v>194</v>
      </c>
      <c r="C258" s="419" t="s">
        <v>335</v>
      </c>
      <c r="D258" s="419"/>
      <c r="E258" s="419"/>
      <c r="F258" s="419"/>
      <c r="G258" s="419"/>
      <c r="H258" s="111">
        <v>8239140000</v>
      </c>
      <c r="I258" s="113">
        <v>0</v>
      </c>
      <c r="J258" s="114">
        <f t="shared" si="9"/>
        <v>8239140000</v>
      </c>
      <c r="K258" s="470"/>
      <c r="L258" s="479"/>
      <c r="M258" s="105"/>
    </row>
    <row r="259" spans="1:13" ht="28.5" hidden="1" outlineLevel="1">
      <c r="A259" s="45" t="s">
        <v>26</v>
      </c>
      <c r="B259" s="46" t="s">
        <v>194</v>
      </c>
      <c r="C259" s="470" t="s">
        <v>336</v>
      </c>
      <c r="D259" s="470"/>
      <c r="E259" s="470"/>
      <c r="F259" s="470"/>
      <c r="G259" s="470"/>
      <c r="H259" s="113">
        <v>7000000000</v>
      </c>
      <c r="I259" s="113">
        <v>7000000000</v>
      </c>
      <c r="J259" s="114">
        <f t="shared" si="9"/>
        <v>0</v>
      </c>
      <c r="K259" s="473" t="s">
        <v>329</v>
      </c>
      <c r="L259" s="474"/>
      <c r="M259" s="105"/>
    </row>
    <row r="260" spans="1:13" ht="84.75" hidden="1" customHeight="1" outlineLevel="1">
      <c r="A260" s="45" t="s">
        <v>26</v>
      </c>
      <c r="B260" s="46" t="s">
        <v>194</v>
      </c>
      <c r="C260" s="470" t="s">
        <v>337</v>
      </c>
      <c r="D260" s="470"/>
      <c r="E260" s="470"/>
      <c r="F260" s="470"/>
      <c r="G260" s="470"/>
      <c r="H260" s="113">
        <v>5000000000</v>
      </c>
      <c r="I260" s="113">
        <v>5000000000</v>
      </c>
      <c r="J260" s="114">
        <f t="shared" si="9"/>
        <v>0</v>
      </c>
      <c r="K260" s="473" t="s">
        <v>329</v>
      </c>
      <c r="L260" s="474"/>
      <c r="M260" s="105"/>
    </row>
    <row r="261" spans="1:13" ht="28.5" hidden="1" outlineLevel="1">
      <c r="A261" s="29" t="s">
        <v>338</v>
      </c>
      <c r="B261" s="44" t="s">
        <v>203</v>
      </c>
      <c r="C261" s="419" t="s">
        <v>339</v>
      </c>
      <c r="D261" s="419"/>
      <c r="E261" s="419"/>
      <c r="F261" s="419"/>
      <c r="G261" s="419"/>
      <c r="H261" s="111">
        <v>250000000000</v>
      </c>
      <c r="I261" s="113">
        <v>0</v>
      </c>
      <c r="J261" s="114">
        <f t="shared" si="9"/>
        <v>250000000000</v>
      </c>
      <c r="K261" s="470"/>
      <c r="L261" s="479"/>
      <c r="M261" s="105"/>
    </row>
    <row r="262" spans="1:13" ht="41.25" hidden="1" customHeight="1" outlineLevel="1">
      <c r="A262" s="29" t="s">
        <v>338</v>
      </c>
      <c r="B262" s="44" t="s">
        <v>203</v>
      </c>
      <c r="C262" s="419" t="s">
        <v>340</v>
      </c>
      <c r="D262" s="419"/>
      <c r="E262" s="419"/>
      <c r="F262" s="419"/>
      <c r="G262" s="419"/>
      <c r="H262" s="111">
        <v>650000000000</v>
      </c>
      <c r="I262" s="111">
        <v>0</v>
      </c>
      <c r="J262" s="112">
        <f t="shared" si="9"/>
        <v>650000000000</v>
      </c>
      <c r="K262" s="419"/>
      <c r="L262" s="475"/>
      <c r="M262" s="105"/>
    </row>
    <row r="263" spans="1:13" ht="46.5" hidden="1" customHeight="1" outlineLevel="1">
      <c r="A263" s="29" t="s">
        <v>338</v>
      </c>
      <c r="B263" s="44" t="s">
        <v>203</v>
      </c>
      <c r="C263" s="419" t="s">
        <v>341</v>
      </c>
      <c r="D263" s="419"/>
      <c r="E263" s="419"/>
      <c r="F263" s="419"/>
      <c r="G263" s="419"/>
      <c r="H263" s="111">
        <v>33000000000</v>
      </c>
      <c r="I263" s="111">
        <v>0</v>
      </c>
      <c r="J263" s="112">
        <f t="shared" si="9"/>
        <v>33000000000</v>
      </c>
      <c r="K263" s="419"/>
      <c r="L263" s="475"/>
      <c r="M263" s="105"/>
    </row>
    <row r="264" spans="1:13" ht="41.25" hidden="1" customHeight="1" outlineLevel="1">
      <c r="A264" s="29" t="s">
        <v>338</v>
      </c>
      <c r="B264" s="44" t="s">
        <v>203</v>
      </c>
      <c r="C264" s="419" t="s">
        <v>343</v>
      </c>
      <c r="D264" s="419"/>
      <c r="E264" s="419"/>
      <c r="F264" s="419"/>
      <c r="G264" s="419"/>
      <c r="H264" s="111">
        <v>150000000000</v>
      </c>
      <c r="I264" s="111">
        <v>0</v>
      </c>
      <c r="J264" s="112">
        <f t="shared" si="9"/>
        <v>150000000000</v>
      </c>
      <c r="K264" s="419"/>
      <c r="L264" s="475"/>
      <c r="M264" s="105"/>
    </row>
    <row r="265" spans="1:13" ht="41.25" hidden="1" customHeight="1" outlineLevel="1">
      <c r="A265" s="29" t="s">
        <v>338</v>
      </c>
      <c r="B265" s="44" t="s">
        <v>203</v>
      </c>
      <c r="C265" s="419" t="s">
        <v>344</v>
      </c>
      <c r="D265" s="419"/>
      <c r="E265" s="419"/>
      <c r="F265" s="419"/>
      <c r="G265" s="419"/>
      <c r="H265" s="111">
        <v>320000000000</v>
      </c>
      <c r="I265" s="111">
        <v>0</v>
      </c>
      <c r="J265" s="112">
        <f t="shared" si="9"/>
        <v>320000000000</v>
      </c>
      <c r="K265" s="419"/>
      <c r="L265" s="475"/>
      <c r="M265" s="105"/>
    </row>
    <row r="266" spans="1:13" ht="28.5" hidden="1" outlineLevel="1">
      <c r="A266" s="29" t="s">
        <v>338</v>
      </c>
      <c r="B266" s="44" t="s">
        <v>203</v>
      </c>
      <c r="C266" s="419" t="s">
        <v>345</v>
      </c>
      <c r="D266" s="419"/>
      <c r="E266" s="419"/>
      <c r="F266" s="419"/>
      <c r="G266" s="419"/>
      <c r="H266" s="111">
        <v>180000000000</v>
      </c>
      <c r="I266" s="111">
        <v>0</v>
      </c>
      <c r="J266" s="112">
        <f t="shared" si="9"/>
        <v>180000000000</v>
      </c>
      <c r="K266" s="419"/>
      <c r="L266" s="475"/>
      <c r="M266" s="105"/>
    </row>
    <row r="267" spans="1:13" ht="41.25" hidden="1" customHeight="1" outlineLevel="1">
      <c r="A267" s="29" t="s">
        <v>338</v>
      </c>
      <c r="B267" s="44" t="s">
        <v>203</v>
      </c>
      <c r="C267" s="419" t="s">
        <v>346</v>
      </c>
      <c r="D267" s="419"/>
      <c r="E267" s="419"/>
      <c r="F267" s="419"/>
      <c r="G267" s="419"/>
      <c r="H267" s="111">
        <v>98000000000</v>
      </c>
      <c r="I267" s="111">
        <v>25000000000</v>
      </c>
      <c r="J267" s="112">
        <f t="shared" si="9"/>
        <v>73000000000</v>
      </c>
      <c r="K267" s="482" t="s">
        <v>246</v>
      </c>
      <c r="L267" s="482"/>
      <c r="M267" s="105"/>
    </row>
    <row r="268" spans="1:13" ht="28.5" hidden="1" outlineLevel="1">
      <c r="A268" s="29" t="s">
        <v>338</v>
      </c>
      <c r="B268" s="44" t="s">
        <v>203</v>
      </c>
      <c r="C268" s="419" t="s">
        <v>347</v>
      </c>
      <c r="D268" s="419"/>
      <c r="E268" s="419"/>
      <c r="F268" s="419"/>
      <c r="G268" s="419"/>
      <c r="H268" s="111">
        <v>15000000000</v>
      </c>
      <c r="I268" s="111">
        <v>0</v>
      </c>
      <c r="J268" s="112">
        <f t="shared" si="9"/>
        <v>15000000000</v>
      </c>
      <c r="K268" s="419"/>
      <c r="L268" s="475"/>
      <c r="M268" s="105"/>
    </row>
    <row r="269" spans="1:13" ht="41.25" hidden="1" customHeight="1" outlineLevel="1">
      <c r="A269" s="29" t="s">
        <v>338</v>
      </c>
      <c r="B269" s="44" t="s">
        <v>203</v>
      </c>
      <c r="C269" s="419" t="s">
        <v>348</v>
      </c>
      <c r="D269" s="419"/>
      <c r="E269" s="419"/>
      <c r="F269" s="419"/>
      <c r="G269" s="419"/>
      <c r="H269" s="111">
        <v>69483000000</v>
      </c>
      <c r="I269" s="111">
        <v>0</v>
      </c>
      <c r="J269" s="112">
        <f t="shared" si="9"/>
        <v>69483000000</v>
      </c>
      <c r="K269" s="419"/>
      <c r="L269" s="475"/>
      <c r="M269" s="105"/>
    </row>
    <row r="270" spans="1:13" ht="41.25" hidden="1" customHeight="1" outlineLevel="1">
      <c r="A270" s="29" t="s">
        <v>338</v>
      </c>
      <c r="B270" s="44" t="s">
        <v>203</v>
      </c>
      <c r="C270" s="419" t="s">
        <v>349</v>
      </c>
      <c r="D270" s="419"/>
      <c r="E270" s="419"/>
      <c r="F270" s="419"/>
      <c r="G270" s="419"/>
      <c r="H270" s="111">
        <v>71280000000</v>
      </c>
      <c r="I270" s="111">
        <v>0</v>
      </c>
      <c r="J270" s="112">
        <f t="shared" si="9"/>
        <v>71280000000</v>
      </c>
      <c r="K270" s="419"/>
      <c r="L270" s="475"/>
      <c r="M270" s="105"/>
    </row>
    <row r="271" spans="1:13" ht="41.25" hidden="1" customHeight="1" outlineLevel="1">
      <c r="A271" s="29" t="s">
        <v>338</v>
      </c>
      <c r="B271" s="44" t="s">
        <v>203</v>
      </c>
      <c r="C271" s="419" t="s">
        <v>350</v>
      </c>
      <c r="D271" s="419"/>
      <c r="E271" s="419"/>
      <c r="F271" s="419"/>
      <c r="G271" s="419"/>
      <c r="H271" s="111">
        <v>55000000000</v>
      </c>
      <c r="I271" s="111">
        <v>0</v>
      </c>
      <c r="J271" s="112">
        <f t="shared" si="9"/>
        <v>55000000000</v>
      </c>
      <c r="K271" s="419"/>
      <c r="L271" s="475"/>
      <c r="M271" s="105"/>
    </row>
    <row r="272" spans="1:13" ht="96.75" hidden="1" customHeight="1" outlineLevel="1">
      <c r="A272" s="29" t="s">
        <v>338</v>
      </c>
      <c r="B272" s="44" t="s">
        <v>203</v>
      </c>
      <c r="C272" s="419" t="s">
        <v>351</v>
      </c>
      <c r="D272" s="419"/>
      <c r="E272" s="419"/>
      <c r="F272" s="419"/>
      <c r="G272" s="419"/>
      <c r="H272" s="111">
        <v>2500000000</v>
      </c>
      <c r="I272" s="111">
        <v>0</v>
      </c>
      <c r="J272" s="112">
        <f t="shared" si="9"/>
        <v>2500000000</v>
      </c>
      <c r="K272" s="419"/>
      <c r="L272" s="475"/>
      <c r="M272" s="105"/>
    </row>
    <row r="273" spans="1:13" ht="41.25" hidden="1" customHeight="1" outlineLevel="1">
      <c r="A273" s="29" t="s">
        <v>338</v>
      </c>
      <c r="B273" s="44" t="s">
        <v>203</v>
      </c>
      <c r="C273" s="419" t="s">
        <v>352</v>
      </c>
      <c r="D273" s="419"/>
      <c r="E273" s="419"/>
      <c r="F273" s="419"/>
      <c r="G273" s="419"/>
      <c r="H273" s="111">
        <v>30613406506</v>
      </c>
      <c r="I273" s="111">
        <v>0</v>
      </c>
      <c r="J273" s="112">
        <f t="shared" si="9"/>
        <v>30613406506</v>
      </c>
      <c r="K273" s="419"/>
      <c r="L273" s="475"/>
      <c r="M273" s="105"/>
    </row>
    <row r="274" spans="1:13" ht="41.25" hidden="1" customHeight="1" outlineLevel="1">
      <c r="A274" s="29" t="s">
        <v>338</v>
      </c>
      <c r="B274" s="44" t="s">
        <v>203</v>
      </c>
      <c r="C274" s="419" t="s">
        <v>353</v>
      </c>
      <c r="D274" s="419"/>
      <c r="E274" s="419"/>
      <c r="F274" s="419"/>
      <c r="G274" s="419"/>
      <c r="H274" s="111">
        <v>22654000000</v>
      </c>
      <c r="I274" s="111">
        <v>0</v>
      </c>
      <c r="J274" s="112">
        <f t="shared" si="9"/>
        <v>22654000000</v>
      </c>
      <c r="K274" s="419"/>
      <c r="L274" s="475"/>
      <c r="M274" s="105"/>
    </row>
    <row r="275" spans="1:13" ht="50.25" hidden="1" customHeight="1" outlineLevel="1">
      <c r="A275" s="29" t="s">
        <v>338</v>
      </c>
      <c r="B275" s="44" t="s">
        <v>203</v>
      </c>
      <c r="C275" s="419" t="s">
        <v>354</v>
      </c>
      <c r="D275" s="419"/>
      <c r="E275" s="419"/>
      <c r="F275" s="419"/>
      <c r="G275" s="419"/>
      <c r="H275" s="111">
        <v>28974000000</v>
      </c>
      <c r="I275" s="111">
        <v>0</v>
      </c>
      <c r="J275" s="112">
        <f t="shared" si="9"/>
        <v>28974000000</v>
      </c>
      <c r="K275" s="419"/>
      <c r="L275" s="475"/>
      <c r="M275" s="105"/>
    </row>
    <row r="276" spans="1:13" ht="28.5" hidden="1" outlineLevel="1">
      <c r="A276" s="29" t="s">
        <v>338</v>
      </c>
      <c r="B276" s="44" t="s">
        <v>203</v>
      </c>
      <c r="C276" s="419" t="s">
        <v>355</v>
      </c>
      <c r="D276" s="419"/>
      <c r="E276" s="419"/>
      <c r="F276" s="419"/>
      <c r="G276" s="419"/>
      <c r="H276" s="111">
        <v>130000000000</v>
      </c>
      <c r="I276" s="111">
        <v>0</v>
      </c>
      <c r="J276" s="112">
        <f t="shared" si="9"/>
        <v>130000000000</v>
      </c>
      <c r="K276" s="419"/>
      <c r="L276" s="475"/>
      <c r="M276" s="105"/>
    </row>
    <row r="277" spans="1:13" ht="41.25" hidden="1" customHeight="1" outlineLevel="1">
      <c r="A277" s="29" t="s">
        <v>338</v>
      </c>
      <c r="B277" s="44" t="s">
        <v>203</v>
      </c>
      <c r="C277" s="419" t="s">
        <v>356</v>
      </c>
      <c r="D277" s="419"/>
      <c r="E277" s="419"/>
      <c r="F277" s="419"/>
      <c r="G277" s="419"/>
      <c r="H277" s="111">
        <v>18980136520</v>
      </c>
      <c r="I277" s="111">
        <v>0</v>
      </c>
      <c r="J277" s="112">
        <f t="shared" si="9"/>
        <v>18980136520</v>
      </c>
      <c r="K277" s="419"/>
      <c r="L277" s="475"/>
      <c r="M277" s="105"/>
    </row>
    <row r="278" spans="1:13" ht="49.5" hidden="1" customHeight="1" outlineLevel="1">
      <c r="A278" s="29" t="s">
        <v>338</v>
      </c>
      <c r="B278" s="44" t="s">
        <v>203</v>
      </c>
      <c r="C278" s="419" t="s">
        <v>357</v>
      </c>
      <c r="D278" s="419"/>
      <c r="E278" s="419"/>
      <c r="F278" s="419"/>
      <c r="G278" s="419"/>
      <c r="H278" s="111">
        <v>18555128593</v>
      </c>
      <c r="I278" s="111">
        <v>0</v>
      </c>
      <c r="J278" s="112">
        <f t="shared" si="9"/>
        <v>18555128593</v>
      </c>
      <c r="K278" s="419"/>
      <c r="L278" s="475"/>
      <c r="M278" s="105"/>
    </row>
    <row r="279" spans="1:13" ht="41.25" hidden="1" customHeight="1" outlineLevel="1">
      <c r="A279" s="29" t="s">
        <v>338</v>
      </c>
      <c r="B279" s="44" t="s">
        <v>203</v>
      </c>
      <c r="C279" s="419" t="s">
        <v>358</v>
      </c>
      <c r="D279" s="419"/>
      <c r="E279" s="419"/>
      <c r="F279" s="419"/>
      <c r="G279" s="419"/>
      <c r="H279" s="111">
        <v>20000000000</v>
      </c>
      <c r="I279" s="111">
        <v>0</v>
      </c>
      <c r="J279" s="112">
        <f t="shared" si="9"/>
        <v>20000000000</v>
      </c>
      <c r="K279" s="419"/>
      <c r="L279" s="475"/>
      <c r="M279" s="105"/>
    </row>
    <row r="280" spans="1:13" ht="52.5" hidden="1" customHeight="1" outlineLevel="1">
      <c r="A280" s="29" t="s">
        <v>338</v>
      </c>
      <c r="B280" s="44" t="s">
        <v>203</v>
      </c>
      <c r="C280" s="419" t="s">
        <v>359</v>
      </c>
      <c r="D280" s="419"/>
      <c r="E280" s="419"/>
      <c r="F280" s="419"/>
      <c r="G280" s="419"/>
      <c r="H280" s="111">
        <v>17900000000</v>
      </c>
      <c r="I280" s="111">
        <v>0</v>
      </c>
      <c r="J280" s="112">
        <f t="shared" si="9"/>
        <v>17900000000</v>
      </c>
      <c r="K280" s="419"/>
      <c r="L280" s="475"/>
      <c r="M280" s="105"/>
    </row>
    <row r="281" spans="1:13" ht="60" hidden="1" customHeight="1" outlineLevel="1">
      <c r="A281" s="29" t="s">
        <v>338</v>
      </c>
      <c r="B281" s="44" t="s">
        <v>203</v>
      </c>
      <c r="C281" s="419" t="s">
        <v>360</v>
      </c>
      <c r="D281" s="419"/>
      <c r="E281" s="419"/>
      <c r="F281" s="419"/>
      <c r="G281" s="419"/>
      <c r="H281" s="111">
        <v>17884000000</v>
      </c>
      <c r="I281" s="111">
        <v>0</v>
      </c>
      <c r="J281" s="112">
        <f t="shared" si="9"/>
        <v>17884000000</v>
      </c>
      <c r="K281" s="419"/>
      <c r="L281" s="475"/>
      <c r="M281" s="105"/>
    </row>
    <row r="282" spans="1:13" ht="49.5" hidden="1" customHeight="1" outlineLevel="1">
      <c r="A282" s="29" t="s">
        <v>338</v>
      </c>
      <c r="B282" s="44" t="s">
        <v>203</v>
      </c>
      <c r="C282" s="419" t="s">
        <v>361</v>
      </c>
      <c r="D282" s="419"/>
      <c r="E282" s="419"/>
      <c r="F282" s="419"/>
      <c r="G282" s="419"/>
      <c r="H282" s="111">
        <v>16561000000</v>
      </c>
      <c r="I282" s="111">
        <v>0</v>
      </c>
      <c r="J282" s="112">
        <f t="shared" si="9"/>
        <v>16561000000</v>
      </c>
      <c r="K282" s="419"/>
      <c r="L282" s="475"/>
      <c r="M282" s="105"/>
    </row>
    <row r="283" spans="1:13" ht="41.25" hidden="1" customHeight="1" outlineLevel="1">
      <c r="A283" s="29" t="s">
        <v>338</v>
      </c>
      <c r="B283" s="44" t="s">
        <v>203</v>
      </c>
      <c r="C283" s="419" t="s">
        <v>362</v>
      </c>
      <c r="D283" s="419"/>
      <c r="E283" s="419"/>
      <c r="F283" s="419"/>
      <c r="G283" s="419"/>
      <c r="H283" s="111">
        <v>55000000000</v>
      </c>
      <c r="I283" s="111">
        <v>0</v>
      </c>
      <c r="J283" s="112">
        <f t="shared" si="9"/>
        <v>55000000000</v>
      </c>
      <c r="K283" s="419"/>
      <c r="L283" s="475"/>
      <c r="M283" s="105"/>
    </row>
    <row r="284" spans="1:13" ht="41.25" hidden="1" customHeight="1" outlineLevel="1">
      <c r="A284" s="29" t="s">
        <v>338</v>
      </c>
      <c r="B284" s="44" t="s">
        <v>203</v>
      </c>
      <c r="C284" s="419" t="s">
        <v>363</v>
      </c>
      <c r="D284" s="419"/>
      <c r="E284" s="419"/>
      <c r="F284" s="419"/>
      <c r="G284" s="419"/>
      <c r="H284" s="111">
        <v>9500000000</v>
      </c>
      <c r="I284" s="111">
        <v>0</v>
      </c>
      <c r="J284" s="112">
        <f t="shared" si="9"/>
        <v>9500000000</v>
      </c>
      <c r="K284" s="419"/>
      <c r="L284" s="475"/>
      <c r="M284" s="105"/>
    </row>
    <row r="285" spans="1:13" ht="69.75" hidden="1" customHeight="1" outlineLevel="1">
      <c r="A285" s="29" t="s">
        <v>338</v>
      </c>
      <c r="B285" s="44" t="s">
        <v>203</v>
      </c>
      <c r="C285" s="419" t="s">
        <v>364</v>
      </c>
      <c r="D285" s="419"/>
      <c r="E285" s="419"/>
      <c r="F285" s="419"/>
      <c r="G285" s="419"/>
      <c r="H285" s="111">
        <v>8088321636</v>
      </c>
      <c r="I285" s="111">
        <v>0</v>
      </c>
      <c r="J285" s="112">
        <f t="shared" si="9"/>
        <v>8088321636</v>
      </c>
      <c r="K285" s="419"/>
      <c r="L285" s="475"/>
      <c r="M285" s="105"/>
    </row>
    <row r="286" spans="1:13" ht="41.25" hidden="1" customHeight="1" outlineLevel="1">
      <c r="A286" s="29" t="s">
        <v>338</v>
      </c>
      <c r="B286" s="44" t="s">
        <v>203</v>
      </c>
      <c r="C286" s="419" t="s">
        <v>365</v>
      </c>
      <c r="D286" s="419"/>
      <c r="E286" s="419"/>
      <c r="F286" s="419"/>
      <c r="G286" s="419"/>
      <c r="H286" s="111">
        <v>4500000000</v>
      </c>
      <c r="I286" s="111">
        <v>0</v>
      </c>
      <c r="J286" s="112">
        <f t="shared" si="9"/>
        <v>4500000000</v>
      </c>
      <c r="K286" s="419"/>
      <c r="L286" s="475"/>
      <c r="M286" s="105"/>
    </row>
    <row r="287" spans="1:13" ht="51" hidden="1" customHeight="1" outlineLevel="1">
      <c r="A287" s="29" t="s">
        <v>338</v>
      </c>
      <c r="B287" s="44" t="s">
        <v>203</v>
      </c>
      <c r="C287" s="419" t="s">
        <v>366</v>
      </c>
      <c r="D287" s="419"/>
      <c r="E287" s="419"/>
      <c r="F287" s="419"/>
      <c r="G287" s="419"/>
      <c r="H287" s="111">
        <v>10026317313</v>
      </c>
      <c r="I287" s="111">
        <v>0</v>
      </c>
      <c r="J287" s="112">
        <f t="shared" si="9"/>
        <v>10026317313</v>
      </c>
      <c r="K287" s="419"/>
      <c r="L287" s="475"/>
      <c r="M287" s="105"/>
    </row>
    <row r="288" spans="1:13" ht="51" hidden="1" customHeight="1" outlineLevel="1">
      <c r="A288" s="29" t="s">
        <v>338</v>
      </c>
      <c r="B288" s="44" t="s">
        <v>203</v>
      </c>
      <c r="C288" s="419" t="s">
        <v>367</v>
      </c>
      <c r="D288" s="419"/>
      <c r="E288" s="419"/>
      <c r="F288" s="419"/>
      <c r="G288" s="419"/>
      <c r="H288" s="111">
        <v>20434269408</v>
      </c>
      <c r="I288" s="111">
        <v>0</v>
      </c>
      <c r="J288" s="112">
        <f t="shared" si="9"/>
        <v>20434269408</v>
      </c>
      <c r="K288" s="419"/>
      <c r="L288" s="475"/>
      <c r="M288" s="105"/>
    </row>
    <row r="289" spans="1:16" ht="41.25" hidden="1" customHeight="1" outlineLevel="1">
      <c r="A289" s="29" t="s">
        <v>338</v>
      </c>
      <c r="B289" s="44" t="s">
        <v>203</v>
      </c>
      <c r="C289" s="419" t="s">
        <v>368</v>
      </c>
      <c r="D289" s="419"/>
      <c r="E289" s="419"/>
      <c r="F289" s="419"/>
      <c r="G289" s="419"/>
      <c r="H289" s="111">
        <v>5440000000</v>
      </c>
      <c r="I289" s="111">
        <v>0</v>
      </c>
      <c r="J289" s="112">
        <f t="shared" si="9"/>
        <v>5440000000</v>
      </c>
      <c r="K289" s="419"/>
      <c r="L289" s="475"/>
      <c r="M289" s="105"/>
    </row>
    <row r="290" spans="1:16" ht="41.25" hidden="1" customHeight="1" outlineLevel="1">
      <c r="A290" s="29" t="s">
        <v>338</v>
      </c>
      <c r="B290" s="44" t="s">
        <v>203</v>
      </c>
      <c r="C290" s="419" t="s">
        <v>369</v>
      </c>
      <c r="D290" s="419"/>
      <c r="E290" s="419"/>
      <c r="F290" s="419"/>
      <c r="G290" s="419"/>
      <c r="H290" s="111">
        <v>10000000000</v>
      </c>
      <c r="I290" s="111">
        <v>0</v>
      </c>
      <c r="J290" s="112">
        <f t="shared" si="9"/>
        <v>10000000000</v>
      </c>
      <c r="K290" s="419"/>
      <c r="L290" s="475"/>
      <c r="M290" s="105"/>
    </row>
    <row r="291" spans="1:16" ht="41.25" hidden="1" customHeight="1" outlineLevel="1">
      <c r="A291" s="29" t="s">
        <v>338</v>
      </c>
      <c r="B291" s="44" t="s">
        <v>203</v>
      </c>
      <c r="C291" s="419" t="s">
        <v>370</v>
      </c>
      <c r="D291" s="419"/>
      <c r="E291" s="419"/>
      <c r="F291" s="419"/>
      <c r="G291" s="419"/>
      <c r="H291" s="111">
        <v>10500000000</v>
      </c>
      <c r="I291" s="111">
        <v>0</v>
      </c>
      <c r="J291" s="112">
        <f t="shared" si="9"/>
        <v>10500000000</v>
      </c>
      <c r="K291" s="419"/>
      <c r="L291" s="475"/>
      <c r="M291" s="105"/>
    </row>
    <row r="292" spans="1:16" ht="41.25" hidden="1" customHeight="1" outlineLevel="1">
      <c r="A292" s="29" t="s">
        <v>338</v>
      </c>
      <c r="B292" s="44" t="s">
        <v>203</v>
      </c>
      <c r="C292" s="419" t="s">
        <v>371</v>
      </c>
      <c r="D292" s="419"/>
      <c r="E292" s="419"/>
      <c r="F292" s="419"/>
      <c r="G292" s="419"/>
      <c r="H292" s="111">
        <v>7597485582</v>
      </c>
      <c r="I292" s="111">
        <v>0</v>
      </c>
      <c r="J292" s="112">
        <f t="shared" si="9"/>
        <v>7597485582</v>
      </c>
      <c r="K292" s="419"/>
      <c r="L292" s="475"/>
      <c r="M292" s="105"/>
    </row>
    <row r="293" spans="1:16" ht="47.25" hidden="1" customHeight="1" outlineLevel="1">
      <c r="A293" s="29" t="s">
        <v>338</v>
      </c>
      <c r="B293" s="44" t="s">
        <v>203</v>
      </c>
      <c r="C293" s="419" t="s">
        <v>372</v>
      </c>
      <c r="D293" s="419"/>
      <c r="E293" s="419"/>
      <c r="F293" s="419"/>
      <c r="G293" s="419"/>
      <c r="H293" s="111">
        <v>3032597794</v>
      </c>
      <c r="I293" s="111">
        <v>0</v>
      </c>
      <c r="J293" s="112">
        <f t="shared" si="9"/>
        <v>3032597794</v>
      </c>
      <c r="K293" s="419"/>
      <c r="L293" s="475"/>
      <c r="M293" s="105"/>
    </row>
    <row r="294" spans="1:16" ht="41.25" hidden="1" customHeight="1" outlineLevel="1">
      <c r="A294" s="45" t="s">
        <v>338</v>
      </c>
      <c r="B294" s="43" t="s">
        <v>203</v>
      </c>
      <c r="C294" s="470" t="s">
        <v>373</v>
      </c>
      <c r="D294" s="470"/>
      <c r="E294" s="470"/>
      <c r="F294" s="470"/>
      <c r="G294" s="470"/>
      <c r="H294" s="113">
        <v>14000000000</v>
      </c>
      <c r="I294" s="113">
        <v>14000000000</v>
      </c>
      <c r="J294" s="114">
        <f t="shared" si="9"/>
        <v>0</v>
      </c>
      <c r="K294" s="473" t="s">
        <v>374</v>
      </c>
      <c r="L294" s="474"/>
      <c r="M294" s="105"/>
    </row>
    <row r="295" spans="1:16" ht="41.25" customHeight="1" collapsed="1">
      <c r="A295" s="483" t="s">
        <v>376</v>
      </c>
      <c r="B295" s="483"/>
      <c r="C295" s="483"/>
      <c r="D295" s="483"/>
      <c r="E295" s="483"/>
      <c r="F295" s="483"/>
      <c r="G295" s="483"/>
      <c r="H295" s="126">
        <f>SUM(H187:H294)</f>
        <v>4106372225965.29</v>
      </c>
      <c r="I295" s="126">
        <f t="shared" ref="I295:J295" si="10">SUM(I187:I294)</f>
        <v>381260725603</v>
      </c>
      <c r="J295" s="126">
        <f t="shared" si="10"/>
        <v>3725111500362.29</v>
      </c>
      <c r="K295" s="473"/>
      <c r="L295" s="473"/>
      <c r="M295" s="105"/>
      <c r="O295" s="3"/>
      <c r="P295" s="3"/>
    </row>
    <row r="296" spans="1:16" ht="83.25" customHeight="1">
      <c r="A296" s="11"/>
      <c r="B296" s="6"/>
      <c r="C296" s="6"/>
      <c r="D296" s="6"/>
      <c r="E296" s="8"/>
      <c r="F296" s="9"/>
      <c r="G296" s="10"/>
      <c r="H296" s="9"/>
      <c r="I296" s="8"/>
      <c r="J296" s="9"/>
      <c r="K296" s="6"/>
      <c r="L296" s="17"/>
      <c r="M296" s="18"/>
    </row>
    <row r="297" spans="1:16" ht="18">
      <c r="A297" s="453" t="s">
        <v>377</v>
      </c>
      <c r="B297" s="454"/>
      <c r="C297" s="454"/>
      <c r="D297" s="454"/>
      <c r="E297" s="454"/>
      <c r="F297" s="454"/>
      <c r="G297" s="454"/>
      <c r="H297" s="454"/>
      <c r="I297" s="454"/>
      <c r="J297" s="454"/>
      <c r="K297" s="454"/>
      <c r="L297" s="454"/>
      <c r="M297" s="75"/>
    </row>
    <row r="298" spans="1:16">
      <c r="A298" s="484"/>
      <c r="B298" s="484"/>
      <c r="C298" s="484"/>
      <c r="D298" s="484"/>
      <c r="E298" s="484"/>
      <c r="F298" s="484"/>
      <c r="G298" s="484"/>
      <c r="H298" s="484"/>
      <c r="I298" s="484"/>
      <c r="J298" s="484"/>
      <c r="K298" s="484"/>
      <c r="L298" s="484"/>
      <c r="M298" s="73"/>
    </row>
    <row r="299" spans="1:16">
      <c r="A299" s="485" t="s">
        <v>378</v>
      </c>
      <c r="B299" s="485"/>
      <c r="C299" s="485"/>
      <c r="D299" s="485"/>
      <c r="E299" s="485"/>
      <c r="F299" s="485"/>
      <c r="G299" s="485"/>
      <c r="H299" s="485"/>
      <c r="I299" s="485"/>
      <c r="J299" s="485"/>
      <c r="K299" s="485"/>
      <c r="L299" s="485"/>
      <c r="M299" s="72"/>
    </row>
    <row r="300" spans="1:16">
      <c r="A300" s="485"/>
      <c r="B300" s="485"/>
      <c r="C300" s="485"/>
      <c r="D300" s="485"/>
      <c r="E300" s="485"/>
      <c r="F300" s="485"/>
      <c r="G300" s="485"/>
      <c r="H300" s="485"/>
      <c r="I300" s="485"/>
      <c r="J300" s="485"/>
      <c r="K300" s="485"/>
      <c r="L300" s="485"/>
      <c r="M300" s="72"/>
    </row>
    <row r="301" spans="1:16">
      <c r="A301" s="485"/>
      <c r="B301" s="485"/>
      <c r="C301" s="485"/>
      <c r="D301" s="485"/>
      <c r="E301" s="485"/>
      <c r="F301" s="485"/>
      <c r="G301" s="485"/>
      <c r="H301" s="485"/>
      <c r="I301" s="485"/>
      <c r="J301" s="485"/>
      <c r="K301" s="485"/>
      <c r="L301" s="485"/>
      <c r="M301" s="72"/>
    </row>
    <row r="302" spans="1:16" ht="21" customHeight="1">
      <c r="A302" s="485"/>
      <c r="B302" s="485"/>
      <c r="C302" s="485"/>
      <c r="D302" s="485"/>
      <c r="E302" s="485"/>
      <c r="F302" s="485"/>
      <c r="G302" s="485"/>
      <c r="H302" s="485"/>
      <c r="I302" s="485"/>
      <c r="J302" s="485"/>
      <c r="K302" s="485"/>
      <c r="L302" s="485"/>
      <c r="M302" s="72"/>
    </row>
    <row r="303" spans="1:16">
      <c r="A303" s="486"/>
      <c r="B303" s="486"/>
      <c r="C303" s="486"/>
      <c r="D303" s="486"/>
      <c r="E303" s="486"/>
      <c r="F303" s="486"/>
      <c r="G303" s="486"/>
      <c r="H303" s="486"/>
      <c r="I303" s="486"/>
      <c r="J303" s="486"/>
      <c r="K303" s="486"/>
      <c r="L303" s="486"/>
      <c r="M303" s="73"/>
    </row>
    <row r="304" spans="1:16" ht="18">
      <c r="A304" s="453" t="s">
        <v>379</v>
      </c>
      <c r="B304" s="454"/>
      <c r="C304" s="454"/>
      <c r="D304" s="454"/>
      <c r="E304" s="454"/>
      <c r="F304" s="454"/>
      <c r="G304" s="454"/>
      <c r="H304" s="454"/>
      <c r="I304" s="454"/>
      <c r="J304" s="454"/>
      <c r="K304" s="454"/>
      <c r="L304" s="454"/>
      <c r="M304" s="75"/>
    </row>
    <row r="305" spans="1:13">
      <c r="A305" s="484"/>
      <c r="B305" s="484"/>
      <c r="C305" s="484"/>
      <c r="D305" s="484"/>
      <c r="E305" s="484"/>
      <c r="F305" s="484"/>
      <c r="G305" s="484"/>
      <c r="H305" s="484"/>
      <c r="I305" s="484"/>
      <c r="J305" s="484"/>
      <c r="K305" s="484"/>
      <c r="L305" s="484"/>
      <c r="M305" s="73"/>
    </row>
    <row r="306" spans="1:13" ht="18">
      <c r="A306" s="490" t="s">
        <v>380</v>
      </c>
      <c r="B306" s="490"/>
      <c r="C306" s="490"/>
      <c r="D306" s="490"/>
      <c r="E306" s="490"/>
      <c r="F306" s="490"/>
      <c r="G306" s="490"/>
      <c r="H306" s="490"/>
      <c r="I306" s="490"/>
      <c r="J306" s="490"/>
      <c r="K306" s="488"/>
      <c r="L306" s="490"/>
      <c r="M306" s="72"/>
    </row>
    <row r="307" spans="1:13" ht="48" customHeight="1">
      <c r="A307" s="491" t="s">
        <v>381</v>
      </c>
      <c r="B307" s="491"/>
      <c r="C307" s="491"/>
      <c r="D307" s="491"/>
      <c r="E307" s="491"/>
      <c r="F307" s="491"/>
      <c r="G307" s="492" t="s">
        <v>382</v>
      </c>
      <c r="H307" s="491"/>
      <c r="I307" s="491"/>
      <c r="J307" s="491"/>
      <c r="K307" s="493"/>
      <c r="L307" s="491"/>
      <c r="M307" s="72"/>
    </row>
    <row r="308" spans="1:13" ht="99.75" customHeight="1">
      <c r="A308" s="129"/>
      <c r="B308" s="129"/>
      <c r="C308" s="130"/>
      <c r="D308" s="129"/>
      <c r="E308" s="129"/>
      <c r="F308" s="129"/>
      <c r="G308" s="494"/>
      <c r="H308" s="494"/>
      <c r="I308" s="494"/>
      <c r="J308" s="494"/>
      <c r="K308" s="495"/>
      <c r="L308" s="494"/>
      <c r="M308" s="106"/>
    </row>
    <row r="309" spans="1:13" ht="32.25" customHeight="1">
      <c r="A309" s="496" t="s">
        <v>383</v>
      </c>
      <c r="B309" s="496"/>
      <c r="C309" s="128"/>
      <c r="D309" s="128"/>
      <c r="E309" s="128"/>
      <c r="F309" s="128"/>
      <c r="G309" s="496" t="s">
        <v>384</v>
      </c>
      <c r="H309" s="496"/>
      <c r="I309" s="496"/>
      <c r="J309" s="128"/>
      <c r="K309" s="131"/>
      <c r="L309" s="128"/>
      <c r="M309" s="106"/>
    </row>
    <row r="310" spans="1:13" ht="39" customHeight="1">
      <c r="A310" s="488" t="s">
        <v>385</v>
      </c>
      <c r="B310" s="488"/>
      <c r="C310" s="132"/>
      <c r="D310" s="132"/>
      <c r="E310" s="132"/>
      <c r="F310" s="132"/>
      <c r="G310" s="489" t="s">
        <v>386</v>
      </c>
      <c r="H310" s="489"/>
      <c r="I310" s="489"/>
      <c r="J310" s="132"/>
      <c r="K310" s="132"/>
      <c r="L310" s="132"/>
      <c r="M310" s="107"/>
    </row>
    <row r="311" spans="1:13">
      <c r="A311" s="451"/>
      <c r="B311" s="451"/>
      <c r="C311" s="451"/>
      <c r="D311" s="451"/>
      <c r="E311" s="451"/>
      <c r="F311" s="451"/>
      <c r="G311" s="451"/>
      <c r="H311" s="451"/>
      <c r="I311" s="451"/>
      <c r="J311" s="451"/>
      <c r="K311" s="451"/>
      <c r="L311" s="451"/>
      <c r="M311" s="73"/>
    </row>
    <row r="312" spans="1:13" ht="14.25" customHeight="1">
      <c r="A312" s="487"/>
      <c r="B312" s="487"/>
      <c r="C312" s="487"/>
      <c r="D312" s="487"/>
      <c r="E312" s="487"/>
      <c r="F312" s="487"/>
      <c r="G312" s="487"/>
      <c r="H312" s="487"/>
      <c r="I312" s="487"/>
      <c r="J312" s="487"/>
      <c r="K312" s="487"/>
      <c r="L312" s="487"/>
      <c r="M312" s="68"/>
    </row>
    <row r="313" spans="1:13" ht="14.25" customHeight="1">
      <c r="A313" s="487"/>
      <c r="B313" s="487"/>
      <c r="C313" s="487"/>
      <c r="D313" s="487"/>
      <c r="E313" s="487"/>
      <c r="F313" s="487"/>
      <c r="G313" s="487"/>
      <c r="H313" s="487"/>
      <c r="I313" s="487"/>
      <c r="J313" s="487"/>
      <c r="K313" s="487"/>
      <c r="L313" s="487"/>
      <c r="M313" s="68"/>
    </row>
    <row r="314" spans="1:13" ht="14.25" customHeight="1">
      <c r="A314" s="7"/>
      <c r="B314" s="7"/>
      <c r="C314" s="7"/>
      <c r="D314" s="7"/>
      <c r="E314" s="12"/>
      <c r="F314" s="7"/>
      <c r="G314" s="13"/>
      <c r="H314" s="7"/>
      <c r="I314" s="7"/>
      <c r="J314" s="7"/>
      <c r="K314" s="52"/>
      <c r="L314" s="7"/>
    </row>
    <row r="315" spans="1:13" ht="14.25" customHeight="1">
      <c r="A315" s="7"/>
      <c r="B315" s="7"/>
      <c r="C315" s="7"/>
      <c r="D315" s="7"/>
      <c r="E315" s="12"/>
      <c r="F315" s="7"/>
      <c r="G315" s="13"/>
      <c r="H315" s="7"/>
      <c r="I315" s="7"/>
      <c r="J315" s="7"/>
      <c r="K315" s="52"/>
      <c r="L315" s="7"/>
    </row>
    <row r="316" spans="1:13" ht="14.25" customHeight="1">
      <c r="A316" s="7"/>
      <c r="B316" s="7"/>
      <c r="C316" s="7"/>
      <c r="D316" s="7"/>
      <c r="E316" s="12"/>
      <c r="F316" s="7"/>
      <c r="G316" s="13"/>
      <c r="H316" s="7"/>
      <c r="I316" s="7"/>
      <c r="J316" s="7"/>
      <c r="K316" s="52"/>
      <c r="L316" s="7"/>
    </row>
    <row r="317" spans="1:13" ht="14.25" customHeight="1">
      <c r="A317" s="7"/>
      <c r="B317" s="7"/>
      <c r="C317" s="7"/>
      <c r="D317" s="7"/>
      <c r="E317" s="12"/>
      <c r="F317" s="7"/>
      <c r="G317" s="13"/>
      <c r="H317" s="7"/>
      <c r="I317" s="7"/>
      <c r="J317" s="7"/>
      <c r="K317" s="52"/>
      <c r="L317" s="7"/>
    </row>
    <row r="318" spans="1:13" ht="14.25" customHeight="1">
      <c r="A318" s="7"/>
      <c r="B318" s="7"/>
      <c r="C318" s="7"/>
      <c r="D318" s="7"/>
      <c r="E318" s="12"/>
      <c r="F318" s="7"/>
      <c r="G318" s="13"/>
      <c r="H318" s="7"/>
      <c r="I318" s="7"/>
      <c r="J318" s="7"/>
      <c r="K318" s="52"/>
      <c r="L318" s="7"/>
    </row>
    <row r="319" spans="1:13" ht="14.25" customHeight="1">
      <c r="A319" s="7"/>
      <c r="B319" s="7"/>
      <c r="C319" s="7"/>
      <c r="D319" s="7"/>
      <c r="E319" s="12"/>
      <c r="F319" s="7"/>
      <c r="G319" s="13"/>
      <c r="H319" s="7"/>
      <c r="I319" s="7"/>
      <c r="J319" s="7"/>
      <c r="K319" s="52"/>
      <c r="L319" s="7"/>
    </row>
    <row r="320" spans="1:13" ht="14.25" customHeight="1">
      <c r="A320" s="7"/>
      <c r="B320" s="7"/>
      <c r="C320" s="7"/>
      <c r="D320" s="7"/>
      <c r="E320" s="12"/>
      <c r="F320" s="7"/>
      <c r="G320" s="13"/>
      <c r="H320" s="7"/>
      <c r="I320" s="7"/>
      <c r="J320" s="7"/>
      <c r="K320" s="52"/>
      <c r="L320" s="7"/>
    </row>
  </sheetData>
  <autoFilter ref="O46:V164" xr:uid="{2B403535-6974-4BDA-951A-290CA08B6D57}"/>
  <mergeCells count="836">
    <mergeCell ref="A313:F313"/>
    <mergeCell ref="G313:L313"/>
    <mergeCell ref="A310:B310"/>
    <mergeCell ref="G310:I310"/>
    <mergeCell ref="A311:F311"/>
    <mergeCell ref="G311:L311"/>
    <mergeCell ref="A312:F312"/>
    <mergeCell ref="G312:L312"/>
    <mergeCell ref="A306:L306"/>
    <mergeCell ref="A307:F307"/>
    <mergeCell ref="G307:L307"/>
    <mergeCell ref="G308:L308"/>
    <mergeCell ref="A309:B309"/>
    <mergeCell ref="G309:I309"/>
    <mergeCell ref="A297:L297"/>
    <mergeCell ref="A298:L298"/>
    <mergeCell ref="A299:L302"/>
    <mergeCell ref="A303:L303"/>
    <mergeCell ref="A304:L304"/>
    <mergeCell ref="A305:L305"/>
    <mergeCell ref="C293:G293"/>
    <mergeCell ref="K293:L293"/>
    <mergeCell ref="C294:G294"/>
    <mergeCell ref="K294:L294"/>
    <mergeCell ref="A295:G295"/>
    <mergeCell ref="K295:L295"/>
    <mergeCell ref="C290:G290"/>
    <mergeCell ref="K290:L290"/>
    <mergeCell ref="C291:G291"/>
    <mergeCell ref="K291:L291"/>
    <mergeCell ref="C292:G292"/>
    <mergeCell ref="K292:L292"/>
    <mergeCell ref="C287:G287"/>
    <mergeCell ref="K287:L287"/>
    <mergeCell ref="C288:G288"/>
    <mergeCell ref="K288:L288"/>
    <mergeCell ref="C289:G289"/>
    <mergeCell ref="K289:L289"/>
    <mergeCell ref="C284:G284"/>
    <mergeCell ref="K284:L284"/>
    <mergeCell ref="C285:G285"/>
    <mergeCell ref="K285:L285"/>
    <mergeCell ref="C286:G286"/>
    <mergeCell ref="K286:L286"/>
    <mergeCell ref="C281:G281"/>
    <mergeCell ref="K281:L281"/>
    <mergeCell ref="C282:G282"/>
    <mergeCell ref="K282:L282"/>
    <mergeCell ref="C283:G283"/>
    <mergeCell ref="K283:L283"/>
    <mergeCell ref="C278:G278"/>
    <mergeCell ref="K278:L278"/>
    <mergeCell ref="C279:G279"/>
    <mergeCell ref="K279:L279"/>
    <mergeCell ref="C280:G280"/>
    <mergeCell ref="K280:L280"/>
    <mergeCell ref="C275:G275"/>
    <mergeCell ref="K275:L275"/>
    <mergeCell ref="C276:G276"/>
    <mergeCell ref="K276:L276"/>
    <mergeCell ref="C277:G277"/>
    <mergeCell ref="K277:L277"/>
    <mergeCell ref="C272:G272"/>
    <mergeCell ref="K272:L272"/>
    <mergeCell ref="C273:G273"/>
    <mergeCell ref="K273:L273"/>
    <mergeCell ref="C274:G274"/>
    <mergeCell ref="K274:L274"/>
    <mergeCell ref="C269:G269"/>
    <mergeCell ref="K269:L269"/>
    <mergeCell ref="C270:G270"/>
    <mergeCell ref="K270:L270"/>
    <mergeCell ref="C271:G271"/>
    <mergeCell ref="K271:L271"/>
    <mergeCell ref="C266:G266"/>
    <mergeCell ref="K266:L266"/>
    <mergeCell ref="C267:G267"/>
    <mergeCell ref="K267:L267"/>
    <mergeCell ref="C268:G268"/>
    <mergeCell ref="K268:L268"/>
    <mergeCell ref="C263:G263"/>
    <mergeCell ref="K263:L263"/>
    <mergeCell ref="C264:G264"/>
    <mergeCell ref="K264:L264"/>
    <mergeCell ref="C265:G265"/>
    <mergeCell ref="K265:L265"/>
    <mergeCell ref="C260:G260"/>
    <mergeCell ref="K260:L260"/>
    <mergeCell ref="C261:G261"/>
    <mergeCell ref="K261:L261"/>
    <mergeCell ref="C262:G262"/>
    <mergeCell ref="K262:L262"/>
    <mergeCell ref="C257:G257"/>
    <mergeCell ref="K257:L257"/>
    <mergeCell ref="C258:G258"/>
    <mergeCell ref="K258:L258"/>
    <mergeCell ref="C259:G259"/>
    <mergeCell ref="K259:L259"/>
    <mergeCell ref="C254:G254"/>
    <mergeCell ref="K254:L254"/>
    <mergeCell ref="C255:G255"/>
    <mergeCell ref="K255:L255"/>
    <mergeCell ref="C256:G256"/>
    <mergeCell ref="K256:L256"/>
    <mergeCell ref="C251:G251"/>
    <mergeCell ref="K251:L251"/>
    <mergeCell ref="C252:G252"/>
    <mergeCell ref="K252:L252"/>
    <mergeCell ref="C253:G253"/>
    <mergeCell ref="K253:L253"/>
    <mergeCell ref="C248:G248"/>
    <mergeCell ref="K248:L248"/>
    <mergeCell ref="C249:G249"/>
    <mergeCell ref="K249:L249"/>
    <mergeCell ref="C250:G250"/>
    <mergeCell ref="K250:L250"/>
    <mergeCell ref="C245:G245"/>
    <mergeCell ref="K245:L245"/>
    <mergeCell ref="C246:G246"/>
    <mergeCell ref="K246:L246"/>
    <mergeCell ref="C247:G247"/>
    <mergeCell ref="K247:L247"/>
    <mergeCell ref="C242:G242"/>
    <mergeCell ref="K242:L242"/>
    <mergeCell ref="C243:G243"/>
    <mergeCell ref="K243:L243"/>
    <mergeCell ref="C244:G244"/>
    <mergeCell ref="K244:L244"/>
    <mergeCell ref="C239:G239"/>
    <mergeCell ref="K239:L239"/>
    <mergeCell ref="C240:G240"/>
    <mergeCell ref="K240:L240"/>
    <mergeCell ref="C241:G241"/>
    <mergeCell ref="K241:L241"/>
    <mergeCell ref="C236:G236"/>
    <mergeCell ref="K236:L236"/>
    <mergeCell ref="C237:G237"/>
    <mergeCell ref="K237:L237"/>
    <mergeCell ref="C238:G238"/>
    <mergeCell ref="K238:L238"/>
    <mergeCell ref="C233:G233"/>
    <mergeCell ref="K233:L233"/>
    <mergeCell ref="C234:G234"/>
    <mergeCell ref="K234:L234"/>
    <mergeCell ref="C235:G235"/>
    <mergeCell ref="K235:L235"/>
    <mergeCell ref="C230:G230"/>
    <mergeCell ref="K230:L230"/>
    <mergeCell ref="C231:G231"/>
    <mergeCell ref="K231:L231"/>
    <mergeCell ref="C232:G232"/>
    <mergeCell ref="K232:L232"/>
    <mergeCell ref="C227:G227"/>
    <mergeCell ref="K227:L227"/>
    <mergeCell ref="C228:G228"/>
    <mergeCell ref="K228:L228"/>
    <mergeCell ref="C229:G229"/>
    <mergeCell ref="K229:L229"/>
    <mergeCell ref="C224:G224"/>
    <mergeCell ref="K224:L224"/>
    <mergeCell ref="C225:G225"/>
    <mergeCell ref="K225:L225"/>
    <mergeCell ref="C226:G226"/>
    <mergeCell ref="K226:L226"/>
    <mergeCell ref="C221:G221"/>
    <mergeCell ref="K221:L221"/>
    <mergeCell ref="C222:G222"/>
    <mergeCell ref="K222:L222"/>
    <mergeCell ref="C223:G223"/>
    <mergeCell ref="K223:L223"/>
    <mergeCell ref="C218:G218"/>
    <mergeCell ref="K218:L218"/>
    <mergeCell ref="C219:G219"/>
    <mergeCell ref="K219:L219"/>
    <mergeCell ref="C220:G220"/>
    <mergeCell ref="K220:L220"/>
    <mergeCell ref="C215:G215"/>
    <mergeCell ref="K215:L215"/>
    <mergeCell ref="C216:G216"/>
    <mergeCell ref="K216:L216"/>
    <mergeCell ref="C217:G217"/>
    <mergeCell ref="K217:L217"/>
    <mergeCell ref="C212:G212"/>
    <mergeCell ref="K212:L212"/>
    <mergeCell ref="C213:G213"/>
    <mergeCell ref="K213:L213"/>
    <mergeCell ref="C214:G214"/>
    <mergeCell ref="K214:L214"/>
    <mergeCell ref="C209:G209"/>
    <mergeCell ref="K209:L209"/>
    <mergeCell ref="C210:G210"/>
    <mergeCell ref="K210:L210"/>
    <mergeCell ref="C211:G211"/>
    <mergeCell ref="K211:L211"/>
    <mergeCell ref="C206:G206"/>
    <mergeCell ref="K206:L206"/>
    <mergeCell ref="C207:G207"/>
    <mergeCell ref="K207:L207"/>
    <mergeCell ref="C208:G208"/>
    <mergeCell ref="K208:L208"/>
    <mergeCell ref="C203:G203"/>
    <mergeCell ref="K203:L203"/>
    <mergeCell ref="C204:G204"/>
    <mergeCell ref="K204:L204"/>
    <mergeCell ref="C205:G205"/>
    <mergeCell ref="K205:L205"/>
    <mergeCell ref="C200:G200"/>
    <mergeCell ref="K200:L200"/>
    <mergeCell ref="C201:G201"/>
    <mergeCell ref="K201:L201"/>
    <mergeCell ref="C202:G202"/>
    <mergeCell ref="K202:L202"/>
    <mergeCell ref="C197:G197"/>
    <mergeCell ref="K197:L197"/>
    <mergeCell ref="C198:G198"/>
    <mergeCell ref="K198:L198"/>
    <mergeCell ref="C199:G199"/>
    <mergeCell ref="K199:L199"/>
    <mergeCell ref="C194:G194"/>
    <mergeCell ref="K194:L194"/>
    <mergeCell ref="C195:G195"/>
    <mergeCell ref="K195:L195"/>
    <mergeCell ref="C196:G196"/>
    <mergeCell ref="K196:L196"/>
    <mergeCell ref="C191:G191"/>
    <mergeCell ref="K191:L191"/>
    <mergeCell ref="C192:G192"/>
    <mergeCell ref="K192:L192"/>
    <mergeCell ref="C193:G193"/>
    <mergeCell ref="K193:L193"/>
    <mergeCell ref="C188:G188"/>
    <mergeCell ref="K188:L188"/>
    <mergeCell ref="C189:G189"/>
    <mergeCell ref="K189:L189"/>
    <mergeCell ref="C190:G190"/>
    <mergeCell ref="K190:L190"/>
    <mergeCell ref="A183:L183"/>
    <mergeCell ref="A184:L184"/>
    <mergeCell ref="A185:L185"/>
    <mergeCell ref="C186:G186"/>
    <mergeCell ref="K186:L186"/>
    <mergeCell ref="C187:G187"/>
    <mergeCell ref="K187:L187"/>
    <mergeCell ref="A181:B181"/>
    <mergeCell ref="C181:D181"/>
    <mergeCell ref="E181:G181"/>
    <mergeCell ref="H181:J181"/>
    <mergeCell ref="K181:L181"/>
    <mergeCell ref="A182:B182"/>
    <mergeCell ref="C182:D182"/>
    <mergeCell ref="E182:G182"/>
    <mergeCell ref="H182:J182"/>
    <mergeCell ref="K182:L182"/>
    <mergeCell ref="A179:B179"/>
    <mergeCell ref="C179:D179"/>
    <mergeCell ref="E179:G179"/>
    <mergeCell ref="H179:J179"/>
    <mergeCell ref="K179:L179"/>
    <mergeCell ref="A180:B180"/>
    <mergeCell ref="C180:D180"/>
    <mergeCell ref="E180:G180"/>
    <mergeCell ref="H180:J180"/>
    <mergeCell ref="K180:L180"/>
    <mergeCell ref="A177:B177"/>
    <mergeCell ref="C177:D177"/>
    <mergeCell ref="E177:G177"/>
    <mergeCell ref="H177:J177"/>
    <mergeCell ref="K177:L177"/>
    <mergeCell ref="A178:B178"/>
    <mergeCell ref="C178:D178"/>
    <mergeCell ref="E178:G178"/>
    <mergeCell ref="H178:J178"/>
    <mergeCell ref="K178:L178"/>
    <mergeCell ref="A175:B175"/>
    <mergeCell ref="C175:D175"/>
    <mergeCell ref="E175:G175"/>
    <mergeCell ref="H175:J175"/>
    <mergeCell ref="K175:L175"/>
    <mergeCell ref="A176:B176"/>
    <mergeCell ref="C176:D176"/>
    <mergeCell ref="E176:G176"/>
    <mergeCell ref="H176:J176"/>
    <mergeCell ref="K176:L176"/>
    <mergeCell ref="A165:L165"/>
    <mergeCell ref="A166:L166"/>
    <mergeCell ref="A168:L168"/>
    <mergeCell ref="A169:L173"/>
    <mergeCell ref="A174:B174"/>
    <mergeCell ref="C174:D174"/>
    <mergeCell ref="E174:G174"/>
    <mergeCell ref="H174:J174"/>
    <mergeCell ref="K174:L174"/>
    <mergeCell ref="B163:D163"/>
    <mergeCell ref="E163:F163"/>
    <mergeCell ref="G163:H163"/>
    <mergeCell ref="I163:J163"/>
    <mergeCell ref="B164:D164"/>
    <mergeCell ref="E164:F164"/>
    <mergeCell ref="G164:H164"/>
    <mergeCell ref="I164:J164"/>
    <mergeCell ref="B161:D161"/>
    <mergeCell ref="E161:F161"/>
    <mergeCell ref="G161:H161"/>
    <mergeCell ref="I161:J161"/>
    <mergeCell ref="B162:D162"/>
    <mergeCell ref="E162:F162"/>
    <mergeCell ref="G162:H162"/>
    <mergeCell ref="I162:J162"/>
    <mergeCell ref="B159:D159"/>
    <mergeCell ref="E159:F159"/>
    <mergeCell ref="G159:H159"/>
    <mergeCell ref="I159:J159"/>
    <mergeCell ref="B160:D160"/>
    <mergeCell ref="E160:F160"/>
    <mergeCell ref="G160:H160"/>
    <mergeCell ref="I160:J160"/>
    <mergeCell ref="B157:D157"/>
    <mergeCell ref="E157:F157"/>
    <mergeCell ref="G157:H157"/>
    <mergeCell ref="I157:J157"/>
    <mergeCell ref="B158:D158"/>
    <mergeCell ref="E158:F158"/>
    <mergeCell ref="G158:H158"/>
    <mergeCell ref="I158:J158"/>
    <mergeCell ref="B155:D155"/>
    <mergeCell ref="E155:F155"/>
    <mergeCell ref="G155:H155"/>
    <mergeCell ref="I155:J155"/>
    <mergeCell ref="B156:D156"/>
    <mergeCell ref="E156:F156"/>
    <mergeCell ref="G156:H156"/>
    <mergeCell ref="I156:J156"/>
    <mergeCell ref="B153:D153"/>
    <mergeCell ref="E153:F153"/>
    <mergeCell ref="G153:H153"/>
    <mergeCell ref="I153:J153"/>
    <mergeCell ref="B154:D154"/>
    <mergeCell ref="E154:F154"/>
    <mergeCell ref="G154:H154"/>
    <mergeCell ref="I154:J154"/>
    <mergeCell ref="B151:D151"/>
    <mergeCell ref="E151:F151"/>
    <mergeCell ref="G151:H151"/>
    <mergeCell ref="I151:J151"/>
    <mergeCell ref="B152:D152"/>
    <mergeCell ref="E152:F152"/>
    <mergeCell ref="G152:H152"/>
    <mergeCell ref="I152:J152"/>
    <mergeCell ref="B150:D150"/>
    <mergeCell ref="E150:F150"/>
    <mergeCell ref="G150:H150"/>
    <mergeCell ref="I150:J150"/>
    <mergeCell ref="B148:D148"/>
    <mergeCell ref="E148:F148"/>
    <mergeCell ref="G148:H148"/>
    <mergeCell ref="I148:J148"/>
    <mergeCell ref="B149:D149"/>
    <mergeCell ref="E149:F149"/>
    <mergeCell ref="G149:H149"/>
    <mergeCell ref="I149:J149"/>
    <mergeCell ref="B146:D146"/>
    <mergeCell ref="E146:F146"/>
    <mergeCell ref="G146:H146"/>
    <mergeCell ref="I146:J146"/>
    <mergeCell ref="B147:D147"/>
    <mergeCell ref="E147:F147"/>
    <mergeCell ref="G147:H147"/>
    <mergeCell ref="I147:J147"/>
    <mergeCell ref="B145:D145"/>
    <mergeCell ref="E145:F145"/>
    <mergeCell ref="G145:H145"/>
    <mergeCell ref="I145:J145"/>
    <mergeCell ref="B143:D143"/>
    <mergeCell ref="E143:F143"/>
    <mergeCell ref="G143:H143"/>
    <mergeCell ref="I143:J143"/>
    <mergeCell ref="B144:D144"/>
    <mergeCell ref="E144:F144"/>
    <mergeCell ref="G144:H144"/>
    <mergeCell ref="I144:J144"/>
    <mergeCell ref="B141:D141"/>
    <mergeCell ref="E141:F141"/>
    <mergeCell ref="G141:H141"/>
    <mergeCell ref="I141:J141"/>
    <mergeCell ref="B142:D142"/>
    <mergeCell ref="E142:F142"/>
    <mergeCell ref="G142:H142"/>
    <mergeCell ref="I142:J142"/>
    <mergeCell ref="B139:D139"/>
    <mergeCell ref="E139:F139"/>
    <mergeCell ref="G139:H139"/>
    <mergeCell ref="I139:J139"/>
    <mergeCell ref="B140:D140"/>
    <mergeCell ref="E140:F140"/>
    <mergeCell ref="G140:H140"/>
    <mergeCell ref="I140:J140"/>
    <mergeCell ref="B137:D137"/>
    <mergeCell ref="E137:F137"/>
    <mergeCell ref="G137:H137"/>
    <mergeCell ref="I137:J137"/>
    <mergeCell ref="B138:D138"/>
    <mergeCell ref="E138:F138"/>
    <mergeCell ref="G138:H138"/>
    <mergeCell ref="I138:J138"/>
    <mergeCell ref="B135:D135"/>
    <mergeCell ref="E135:F135"/>
    <mergeCell ref="G135:H135"/>
    <mergeCell ref="I135:J135"/>
    <mergeCell ref="B136:D136"/>
    <mergeCell ref="E136:F136"/>
    <mergeCell ref="G136:H136"/>
    <mergeCell ref="I136:J136"/>
    <mergeCell ref="B134:D134"/>
    <mergeCell ref="E134:F134"/>
    <mergeCell ref="G134:H134"/>
    <mergeCell ref="I134:J134"/>
    <mergeCell ref="B132:D132"/>
    <mergeCell ref="E132:F132"/>
    <mergeCell ref="G132:H132"/>
    <mergeCell ref="I132:J132"/>
    <mergeCell ref="B133:D133"/>
    <mergeCell ref="E133:F133"/>
    <mergeCell ref="G133:H133"/>
    <mergeCell ref="I133:J133"/>
    <mergeCell ref="B130:D130"/>
    <mergeCell ref="E130:F130"/>
    <mergeCell ref="G130:H130"/>
    <mergeCell ref="I130:J130"/>
    <mergeCell ref="B131:D131"/>
    <mergeCell ref="E131:F131"/>
    <mergeCell ref="G131:H131"/>
    <mergeCell ref="I131:J131"/>
    <mergeCell ref="B128:D128"/>
    <mergeCell ref="E128:F128"/>
    <mergeCell ref="G128:H128"/>
    <mergeCell ref="I128:J128"/>
    <mergeCell ref="B129:D129"/>
    <mergeCell ref="E129:F129"/>
    <mergeCell ref="G129:H129"/>
    <mergeCell ref="I129:J129"/>
    <mergeCell ref="B126:D126"/>
    <mergeCell ref="E126:F126"/>
    <mergeCell ref="G126:H126"/>
    <mergeCell ref="I126:J126"/>
    <mergeCell ref="B127:D127"/>
    <mergeCell ref="E127:F127"/>
    <mergeCell ref="G127:H127"/>
    <mergeCell ref="I127:J127"/>
    <mergeCell ref="B124:D124"/>
    <mergeCell ref="E124:F124"/>
    <mergeCell ref="G124:H124"/>
    <mergeCell ref="I124:J124"/>
    <mergeCell ref="B125:D125"/>
    <mergeCell ref="E125:F125"/>
    <mergeCell ref="G125:H125"/>
    <mergeCell ref="I125:J125"/>
    <mergeCell ref="B122:D122"/>
    <mergeCell ref="E122:F122"/>
    <mergeCell ref="G122:H122"/>
    <mergeCell ref="I122:J122"/>
    <mergeCell ref="B123:D123"/>
    <mergeCell ref="E123:F123"/>
    <mergeCell ref="G123:H123"/>
    <mergeCell ref="I123:J123"/>
    <mergeCell ref="B120:D120"/>
    <mergeCell ref="E120:F120"/>
    <mergeCell ref="G120:H120"/>
    <mergeCell ref="I120:J120"/>
    <mergeCell ref="B121:D121"/>
    <mergeCell ref="E121:F121"/>
    <mergeCell ref="G121:H121"/>
    <mergeCell ref="I121:J121"/>
    <mergeCell ref="B118:D118"/>
    <mergeCell ref="E118:F118"/>
    <mergeCell ref="G118:H118"/>
    <mergeCell ref="I118:J118"/>
    <mergeCell ref="B119:D119"/>
    <mergeCell ref="E119:F119"/>
    <mergeCell ref="G119:H119"/>
    <mergeCell ref="I119:J119"/>
    <mergeCell ref="B116:D116"/>
    <mergeCell ref="E116:F116"/>
    <mergeCell ref="G116:H116"/>
    <mergeCell ref="I116:J116"/>
    <mergeCell ref="B117:D117"/>
    <mergeCell ref="E117:F117"/>
    <mergeCell ref="G117:H117"/>
    <mergeCell ref="I117:J117"/>
    <mergeCell ref="B114:D114"/>
    <mergeCell ref="E114:F114"/>
    <mergeCell ref="G114:H114"/>
    <mergeCell ref="I114:J114"/>
    <mergeCell ref="B115:D115"/>
    <mergeCell ref="E115:F115"/>
    <mergeCell ref="G115:H115"/>
    <mergeCell ref="I115:J115"/>
    <mergeCell ref="B112:D112"/>
    <mergeCell ref="E112:F112"/>
    <mergeCell ref="G112:H112"/>
    <mergeCell ref="I112:J112"/>
    <mergeCell ref="B113:D113"/>
    <mergeCell ref="E113:F113"/>
    <mergeCell ref="G113:H113"/>
    <mergeCell ref="I113:J113"/>
    <mergeCell ref="B110:D110"/>
    <mergeCell ref="E110:F110"/>
    <mergeCell ref="G110:H110"/>
    <mergeCell ref="I110:J110"/>
    <mergeCell ref="B111:D111"/>
    <mergeCell ref="E111:F111"/>
    <mergeCell ref="G111:H111"/>
    <mergeCell ref="I111:J111"/>
    <mergeCell ref="B108:D108"/>
    <mergeCell ref="E108:F108"/>
    <mergeCell ref="G108:H108"/>
    <mergeCell ref="I108:J108"/>
    <mergeCell ref="B109:D109"/>
    <mergeCell ref="E109:F109"/>
    <mergeCell ref="G109:H109"/>
    <mergeCell ref="I109:J109"/>
    <mergeCell ref="B106:D106"/>
    <mergeCell ref="E106:F106"/>
    <mergeCell ref="G106:H106"/>
    <mergeCell ref="I106:J106"/>
    <mergeCell ref="B107:D107"/>
    <mergeCell ref="E107:F107"/>
    <mergeCell ref="G107:H107"/>
    <mergeCell ref="I107:J107"/>
    <mergeCell ref="B104:D104"/>
    <mergeCell ref="E104:F104"/>
    <mergeCell ref="G104:H104"/>
    <mergeCell ref="I104:J104"/>
    <mergeCell ref="B105:D105"/>
    <mergeCell ref="E105:F105"/>
    <mergeCell ref="G105:H105"/>
    <mergeCell ref="I105:J105"/>
    <mergeCell ref="B102:D102"/>
    <mergeCell ref="E102:F102"/>
    <mergeCell ref="G102:H102"/>
    <mergeCell ref="I102:J102"/>
    <mergeCell ref="B103:D103"/>
    <mergeCell ref="E103:F103"/>
    <mergeCell ref="G103:H103"/>
    <mergeCell ref="I103:J103"/>
    <mergeCell ref="B100:D100"/>
    <mergeCell ref="E100:F100"/>
    <mergeCell ref="G100:H100"/>
    <mergeCell ref="I100:J100"/>
    <mergeCell ref="B101:D101"/>
    <mergeCell ref="E101:F101"/>
    <mergeCell ref="G101:H101"/>
    <mergeCell ref="I101:J101"/>
    <mergeCell ref="B98:D98"/>
    <mergeCell ref="E98:F98"/>
    <mergeCell ref="G98:H98"/>
    <mergeCell ref="I98:J98"/>
    <mergeCell ref="B99:D99"/>
    <mergeCell ref="E99:F99"/>
    <mergeCell ref="G99:H99"/>
    <mergeCell ref="I99:J99"/>
    <mergeCell ref="B96:D96"/>
    <mergeCell ref="E96:F96"/>
    <mergeCell ref="G96:H96"/>
    <mergeCell ref="I96:J96"/>
    <mergeCell ref="B97:D97"/>
    <mergeCell ref="E97:F97"/>
    <mergeCell ref="G97:H97"/>
    <mergeCell ref="I97:J97"/>
    <mergeCell ref="B94:D94"/>
    <mergeCell ref="E94:F94"/>
    <mergeCell ref="G94:H94"/>
    <mergeCell ref="I94:J94"/>
    <mergeCell ref="B95:D95"/>
    <mergeCell ref="E95:F95"/>
    <mergeCell ref="G95:H95"/>
    <mergeCell ref="I95:J95"/>
    <mergeCell ref="B92:D92"/>
    <mergeCell ref="E92:F92"/>
    <mergeCell ref="G92:H92"/>
    <mergeCell ref="I92:J92"/>
    <mergeCell ref="B93:D93"/>
    <mergeCell ref="E93:F93"/>
    <mergeCell ref="G93:H93"/>
    <mergeCell ref="I93:J93"/>
    <mergeCell ref="B90:D90"/>
    <mergeCell ref="E90:F90"/>
    <mergeCell ref="G90:H90"/>
    <mergeCell ref="I90:J90"/>
    <mergeCell ref="B91:D91"/>
    <mergeCell ref="E91:F91"/>
    <mergeCell ref="G91:H91"/>
    <mergeCell ref="I91:J91"/>
    <mergeCell ref="B88:D88"/>
    <mergeCell ref="E88:F88"/>
    <mergeCell ref="G88:H88"/>
    <mergeCell ref="I88:J88"/>
    <mergeCell ref="B89:D89"/>
    <mergeCell ref="E89:F89"/>
    <mergeCell ref="G89:H89"/>
    <mergeCell ref="I89:J89"/>
    <mergeCell ref="B86:D86"/>
    <mergeCell ref="E86:F86"/>
    <mergeCell ref="G86:H86"/>
    <mergeCell ref="I86:J86"/>
    <mergeCell ref="B87:D87"/>
    <mergeCell ref="E87:F87"/>
    <mergeCell ref="G87:H87"/>
    <mergeCell ref="I87:J87"/>
    <mergeCell ref="B84:D84"/>
    <mergeCell ref="E84:F84"/>
    <mergeCell ref="G84:H84"/>
    <mergeCell ref="I84:J84"/>
    <mergeCell ref="B85:D85"/>
    <mergeCell ref="E85:F85"/>
    <mergeCell ref="G85:H85"/>
    <mergeCell ref="I85:J85"/>
    <mergeCell ref="B82:D82"/>
    <mergeCell ref="E82:F82"/>
    <mergeCell ref="G82:H82"/>
    <mergeCell ref="I82:J82"/>
    <mergeCell ref="B83:D83"/>
    <mergeCell ref="E83:F83"/>
    <mergeCell ref="G83:H83"/>
    <mergeCell ref="I83:J83"/>
    <mergeCell ref="B80:D80"/>
    <mergeCell ref="E80:F80"/>
    <mergeCell ref="G80:H80"/>
    <mergeCell ref="I80:J80"/>
    <mergeCell ref="B81:D81"/>
    <mergeCell ref="E81:F81"/>
    <mergeCell ref="G81:H81"/>
    <mergeCell ref="I81:J81"/>
    <mergeCell ref="B78:D78"/>
    <mergeCell ref="E78:F78"/>
    <mergeCell ref="G78:H78"/>
    <mergeCell ref="I78:J78"/>
    <mergeCell ref="B79:D79"/>
    <mergeCell ref="E79:F79"/>
    <mergeCell ref="G79:H79"/>
    <mergeCell ref="I79:J79"/>
    <mergeCell ref="B77:D77"/>
    <mergeCell ref="E77:F77"/>
    <mergeCell ref="G77:H77"/>
    <mergeCell ref="I77:J77"/>
    <mergeCell ref="B75:D75"/>
    <mergeCell ref="E75:F75"/>
    <mergeCell ref="G75:H75"/>
    <mergeCell ref="I75:J75"/>
    <mergeCell ref="B76:D76"/>
    <mergeCell ref="E76:F76"/>
    <mergeCell ref="G76:H76"/>
    <mergeCell ref="I76:J76"/>
    <mergeCell ref="B73:D73"/>
    <mergeCell ref="E73:F73"/>
    <mergeCell ref="G73:H73"/>
    <mergeCell ref="I73:J73"/>
    <mergeCell ref="B74:D74"/>
    <mergeCell ref="E74:F74"/>
    <mergeCell ref="G74:H74"/>
    <mergeCell ref="I74:J74"/>
    <mergeCell ref="B71:D71"/>
    <mergeCell ref="E71:F71"/>
    <mergeCell ref="G71:H71"/>
    <mergeCell ref="I71:J71"/>
    <mergeCell ref="B72:D72"/>
    <mergeCell ref="E72:F72"/>
    <mergeCell ref="G72:H72"/>
    <mergeCell ref="I72:J72"/>
    <mergeCell ref="B69:D69"/>
    <mergeCell ref="E69:F69"/>
    <mergeCell ref="G69:H69"/>
    <mergeCell ref="I69:J69"/>
    <mergeCell ref="B70:D70"/>
    <mergeCell ref="E70:F70"/>
    <mergeCell ref="G70:H70"/>
    <mergeCell ref="I70:J70"/>
    <mergeCell ref="B68:D68"/>
    <mergeCell ref="E68:F68"/>
    <mergeCell ref="G68:H68"/>
    <mergeCell ref="I68:J68"/>
    <mergeCell ref="B66:D66"/>
    <mergeCell ref="E66:F66"/>
    <mergeCell ref="G66:H66"/>
    <mergeCell ref="I66:J66"/>
    <mergeCell ref="B67:D67"/>
    <mergeCell ref="E67:F67"/>
    <mergeCell ref="G67:H67"/>
    <mergeCell ref="I67:J67"/>
    <mergeCell ref="B64:D64"/>
    <mergeCell ref="E64:F64"/>
    <mergeCell ref="G64:H64"/>
    <mergeCell ref="I64:J64"/>
    <mergeCell ref="B65:D65"/>
    <mergeCell ref="E65:F65"/>
    <mergeCell ref="G65:H65"/>
    <mergeCell ref="I65:J65"/>
    <mergeCell ref="B62:D62"/>
    <mergeCell ref="E62:F62"/>
    <mergeCell ref="G62:H62"/>
    <mergeCell ref="I62:J62"/>
    <mergeCell ref="B63:D63"/>
    <mergeCell ref="E63:F63"/>
    <mergeCell ref="G63:H63"/>
    <mergeCell ref="I63:J63"/>
    <mergeCell ref="B60:D60"/>
    <mergeCell ref="E60:F60"/>
    <mergeCell ref="G60:H60"/>
    <mergeCell ref="I60:J60"/>
    <mergeCell ref="B61:D61"/>
    <mergeCell ref="E61:F61"/>
    <mergeCell ref="G61:H61"/>
    <mergeCell ref="I61:J61"/>
    <mergeCell ref="B58:D58"/>
    <mergeCell ref="E58:F58"/>
    <mergeCell ref="G58:H58"/>
    <mergeCell ref="I58:J58"/>
    <mergeCell ref="B59:D59"/>
    <mergeCell ref="E59:F59"/>
    <mergeCell ref="G59:H59"/>
    <mergeCell ref="I59:J59"/>
    <mergeCell ref="B56:D56"/>
    <mergeCell ref="E56:F56"/>
    <mergeCell ref="G56:H56"/>
    <mergeCell ref="I56:J56"/>
    <mergeCell ref="B57:D57"/>
    <mergeCell ref="E57:F57"/>
    <mergeCell ref="G57:H57"/>
    <mergeCell ref="I57:J57"/>
    <mergeCell ref="B55:D55"/>
    <mergeCell ref="E55:F55"/>
    <mergeCell ref="G55:H55"/>
    <mergeCell ref="I55:J55"/>
    <mergeCell ref="B53:D53"/>
    <mergeCell ref="E53:F53"/>
    <mergeCell ref="G53:H53"/>
    <mergeCell ref="I53:J53"/>
    <mergeCell ref="B54:D54"/>
    <mergeCell ref="E54:F54"/>
    <mergeCell ref="G54:H54"/>
    <mergeCell ref="I54:J54"/>
    <mergeCell ref="B51:D51"/>
    <mergeCell ref="E51:F51"/>
    <mergeCell ref="G51:H51"/>
    <mergeCell ref="I51:J51"/>
    <mergeCell ref="B52:D52"/>
    <mergeCell ref="E52:F52"/>
    <mergeCell ref="G52:H52"/>
    <mergeCell ref="I52:J52"/>
    <mergeCell ref="B49:D49"/>
    <mergeCell ref="E49:F49"/>
    <mergeCell ref="G49:H49"/>
    <mergeCell ref="I49:J49"/>
    <mergeCell ref="B50:D50"/>
    <mergeCell ref="E50:F50"/>
    <mergeCell ref="G50:H50"/>
    <mergeCell ref="I50:J50"/>
    <mergeCell ref="B47:D47"/>
    <mergeCell ref="E47:F47"/>
    <mergeCell ref="G47:H47"/>
    <mergeCell ref="I47:J47"/>
    <mergeCell ref="B48:D48"/>
    <mergeCell ref="E48:F48"/>
    <mergeCell ref="G48:H48"/>
    <mergeCell ref="I48:J48"/>
    <mergeCell ref="A42:L42"/>
    <mergeCell ref="A45:L45"/>
    <mergeCell ref="B46:D46"/>
    <mergeCell ref="E46:F46"/>
    <mergeCell ref="G46:H46"/>
    <mergeCell ref="I46:J46"/>
    <mergeCell ref="A40:B40"/>
    <mergeCell ref="C40:D40"/>
    <mergeCell ref="E40:G40"/>
    <mergeCell ref="H40:J40"/>
    <mergeCell ref="K40:L40"/>
    <mergeCell ref="A41:B41"/>
    <mergeCell ref="C41:D41"/>
    <mergeCell ref="E41:G41"/>
    <mergeCell ref="H41:J41"/>
    <mergeCell ref="K41:L41"/>
    <mergeCell ref="A38:B38"/>
    <mergeCell ref="C38:D38"/>
    <mergeCell ref="E38:G38"/>
    <mergeCell ref="H38:J38"/>
    <mergeCell ref="K38:L38"/>
    <mergeCell ref="A39:B39"/>
    <mergeCell ref="C39:D39"/>
    <mergeCell ref="E39:G39"/>
    <mergeCell ref="H39:J39"/>
    <mergeCell ref="K39:L39"/>
    <mergeCell ref="A36:B36"/>
    <mergeCell ref="C36:D36"/>
    <mergeCell ref="E36:G36"/>
    <mergeCell ref="H36:J36"/>
    <mergeCell ref="K36:L36"/>
    <mergeCell ref="A37:B37"/>
    <mergeCell ref="C37:D37"/>
    <mergeCell ref="E37:G37"/>
    <mergeCell ref="H37:J37"/>
    <mergeCell ref="K37:L37"/>
    <mergeCell ref="A34:B34"/>
    <mergeCell ref="C34:D34"/>
    <mergeCell ref="E34:G34"/>
    <mergeCell ref="H34:J34"/>
    <mergeCell ref="K34:L34"/>
    <mergeCell ref="A35:B35"/>
    <mergeCell ref="C35:D35"/>
    <mergeCell ref="E35:G35"/>
    <mergeCell ref="H35:J35"/>
    <mergeCell ref="K35:L35"/>
    <mergeCell ref="A27:L27"/>
    <mergeCell ref="A28:L32"/>
    <mergeCell ref="A33:B33"/>
    <mergeCell ref="C33:D33"/>
    <mergeCell ref="E33:G33"/>
    <mergeCell ref="H33:J33"/>
    <mergeCell ref="K33:L33"/>
    <mergeCell ref="A17:C17"/>
    <mergeCell ref="D17:L17"/>
    <mergeCell ref="A18:L18"/>
    <mergeCell ref="A19:L24"/>
    <mergeCell ref="A25:L25"/>
    <mergeCell ref="A26:L26"/>
    <mergeCell ref="A12:L13"/>
    <mergeCell ref="A14:C14"/>
    <mergeCell ref="D14:L14"/>
    <mergeCell ref="A15:C15"/>
    <mergeCell ref="D15:L15"/>
    <mergeCell ref="A16:C16"/>
    <mergeCell ref="D16:L16"/>
    <mergeCell ref="A1:L1"/>
    <mergeCell ref="A2:L3"/>
    <mergeCell ref="A4:L5"/>
    <mergeCell ref="A6:L6"/>
    <mergeCell ref="A7:L10"/>
    <mergeCell ref="A11:L11"/>
  </mergeCells>
  <pageMargins left="0.25" right="0.25" top="0.75" bottom="0.75" header="0.3" footer="0.3"/>
  <pageSetup fitToHeight="0" orientation="portrait" r:id="rId1"/>
  <headerFooter>
    <oddHeader>&amp;L&amp;G&amp;C&amp;"Verdana,Normal"
&amp;"Verdana,Negrita"PLAN ESTRATÉGICO DE INVERSIONES&amp;R&amp;"Calibri,Normal"&amp;K000000 Información pública&amp;1#&amp;KFF0000
&amp;"Verdana,Normal"&amp;10&amp;K000000
&amp;P de &amp;N</oddHeader>
    <oddFooter xml:space="preserve">&amp;L&amp;"Verdana,Normal"&amp;9F-CA-11&amp;C&amp;"Verdana,Normal"&amp;9Versión: 2&amp;R&amp;"Verdana,Normal"&amp;9Subdirección General de 
Inversiones, Seguimiento y
 Evaluación </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CC1CC-8883-4984-9B1A-6EFE47C4A736}">
  <sheetPr>
    <pageSetUpPr fitToPage="1"/>
  </sheetPr>
  <dimension ref="A1:L124"/>
  <sheetViews>
    <sheetView topLeftCell="A6" workbookViewId="0">
      <selection sqref="A1:G5"/>
    </sheetView>
  </sheetViews>
  <sheetFormatPr baseColWidth="10" defaultColWidth="9.33203125" defaultRowHeight="14.25" customHeight="1"/>
  <cols>
    <col min="1" max="1" width="27" style="1" customWidth="1"/>
    <col min="2" max="2" width="40.1640625" style="1" customWidth="1"/>
    <col min="3" max="3" width="36.1640625" style="3" customWidth="1"/>
    <col min="4" max="4" width="34.1640625" style="5" customWidth="1"/>
    <col min="5" max="5" width="37.33203125" style="1" customWidth="1"/>
    <col min="6" max="6" width="40.6640625" style="68" customWidth="1"/>
    <col min="7" max="7" width="85.6640625" style="1" customWidth="1"/>
    <col min="8" max="8" width="47.5" style="1" customWidth="1"/>
    <col min="9" max="9" width="39" style="1" customWidth="1"/>
    <col min="10" max="10" width="25.33203125" style="1" customWidth="1"/>
    <col min="11" max="11" width="40.5" style="1" customWidth="1"/>
    <col min="12" max="12" width="24.6640625" style="1" bestFit="1" customWidth="1"/>
    <col min="13" max="13" width="29.5" style="1" customWidth="1"/>
    <col min="14" max="14" width="28.5" style="1" customWidth="1"/>
    <col min="15" max="16384" width="9.33203125" style="1"/>
  </cols>
  <sheetData>
    <row r="1" spans="1:11" hidden="1">
      <c r="A1" s="391"/>
      <c r="B1" s="391"/>
      <c r="C1" s="391"/>
      <c r="D1" s="391"/>
      <c r="E1" s="391"/>
      <c r="F1" s="391"/>
      <c r="G1" s="391"/>
      <c r="H1" s="72"/>
      <c r="I1" s="72"/>
    </row>
    <row r="2" spans="1:11" hidden="1">
      <c r="A2" s="391"/>
      <c r="B2" s="391"/>
      <c r="C2" s="391"/>
      <c r="D2" s="391"/>
      <c r="E2" s="391"/>
      <c r="F2" s="391"/>
      <c r="G2" s="391"/>
      <c r="H2" s="72"/>
      <c r="I2" s="72"/>
    </row>
    <row r="3" spans="1:11" hidden="1">
      <c r="A3" s="391"/>
      <c r="B3" s="391"/>
      <c r="C3" s="391"/>
      <c r="D3" s="391"/>
      <c r="E3" s="391"/>
      <c r="F3" s="391"/>
      <c r="G3" s="391"/>
      <c r="H3" s="72"/>
      <c r="I3" s="72"/>
    </row>
    <row r="4" spans="1:11" hidden="1">
      <c r="A4" s="391"/>
      <c r="B4" s="391"/>
      <c r="C4" s="391"/>
      <c r="D4" s="391"/>
      <c r="E4" s="391"/>
      <c r="F4" s="391"/>
      <c r="G4" s="391"/>
      <c r="H4" s="72"/>
      <c r="I4" s="72"/>
    </row>
    <row r="5" spans="1:11" hidden="1">
      <c r="A5" s="391"/>
      <c r="B5" s="391"/>
      <c r="C5" s="391"/>
      <c r="D5" s="391"/>
      <c r="E5" s="391"/>
      <c r="F5" s="391"/>
      <c r="G5" s="391"/>
      <c r="H5" s="72"/>
      <c r="I5" s="72"/>
    </row>
    <row r="6" spans="1:11" ht="15">
      <c r="A6" s="19" t="s">
        <v>32</v>
      </c>
      <c r="B6" s="19" t="s">
        <v>33</v>
      </c>
      <c r="C6" s="19" t="s">
        <v>34</v>
      </c>
      <c r="D6" s="154" t="s">
        <v>35</v>
      </c>
      <c r="E6" s="19" t="s">
        <v>36</v>
      </c>
      <c r="F6" s="19" t="s">
        <v>37</v>
      </c>
      <c r="G6" s="19" t="s">
        <v>38</v>
      </c>
      <c r="H6" s="156"/>
      <c r="I6" s="88"/>
      <c r="K6" s="4"/>
    </row>
    <row r="7" spans="1:11" ht="65.25" customHeight="1">
      <c r="A7" s="28" t="s">
        <v>40</v>
      </c>
      <c r="B7" s="28" t="s">
        <v>41</v>
      </c>
      <c r="C7" s="146">
        <v>5804480331</v>
      </c>
      <c r="D7" s="146">
        <v>0</v>
      </c>
      <c r="E7" s="146">
        <f>+D7+C7</f>
        <v>5804480331</v>
      </c>
      <c r="F7" s="61" t="s">
        <v>42</v>
      </c>
      <c r="G7" s="34" t="s">
        <v>433</v>
      </c>
      <c r="H7" s="157" t="s">
        <v>699</v>
      </c>
      <c r="I7" s="89"/>
    </row>
    <row r="8" spans="1:11" ht="65.25" customHeight="1">
      <c r="A8" s="28" t="s">
        <v>40</v>
      </c>
      <c r="B8" s="28" t="s">
        <v>43</v>
      </c>
      <c r="C8" s="146">
        <v>6015778891</v>
      </c>
      <c r="D8" s="146">
        <v>0</v>
      </c>
      <c r="E8" s="146">
        <f>+D8+C8</f>
        <v>6015778891</v>
      </c>
      <c r="F8" s="60" t="s">
        <v>42</v>
      </c>
      <c r="G8" s="34" t="s">
        <v>434</v>
      </c>
      <c r="H8" s="157" t="s">
        <v>699</v>
      </c>
      <c r="I8" s="89"/>
    </row>
    <row r="9" spans="1:11" ht="65.25" customHeight="1">
      <c r="A9" s="28" t="s">
        <v>40</v>
      </c>
      <c r="B9" s="47" t="s">
        <v>44</v>
      </c>
      <c r="C9" s="150">
        <v>89137132435</v>
      </c>
      <c r="D9" s="150">
        <v>0</v>
      </c>
      <c r="E9" s="150">
        <f t="shared" ref="E9:E15" si="0">+C9+D9</f>
        <v>89137132435</v>
      </c>
      <c r="F9" s="67" t="s">
        <v>42</v>
      </c>
      <c r="G9" s="35" t="s">
        <v>435</v>
      </c>
      <c r="H9" s="157" t="s">
        <v>700</v>
      </c>
      <c r="I9" s="89"/>
      <c r="J9" s="71"/>
      <c r="K9" s="121"/>
    </row>
    <row r="10" spans="1:11" ht="65.25" customHeight="1">
      <c r="A10" s="28" t="s">
        <v>40</v>
      </c>
      <c r="B10" s="47" t="s">
        <v>45</v>
      </c>
      <c r="C10" s="150">
        <v>6743459012</v>
      </c>
      <c r="D10" s="150">
        <v>0</v>
      </c>
      <c r="E10" s="150">
        <f t="shared" si="0"/>
        <v>6743459012</v>
      </c>
      <c r="F10" s="67" t="s">
        <v>42</v>
      </c>
      <c r="G10" s="35" t="s">
        <v>436</v>
      </c>
      <c r="H10" s="89" t="s">
        <v>701</v>
      </c>
      <c r="I10" s="89"/>
      <c r="J10" s="71"/>
      <c r="K10" s="121"/>
    </row>
    <row r="11" spans="1:11" ht="65.25" customHeight="1">
      <c r="A11" s="28" t="s">
        <v>40</v>
      </c>
      <c r="B11" s="47" t="s">
        <v>46</v>
      </c>
      <c r="C11" s="146">
        <v>76576476996</v>
      </c>
      <c r="D11" s="146">
        <v>12934800000</v>
      </c>
      <c r="E11" s="146">
        <f t="shared" si="0"/>
        <v>89511276996</v>
      </c>
      <c r="F11" s="62" t="s">
        <v>437</v>
      </c>
      <c r="G11" s="34" t="s">
        <v>438</v>
      </c>
      <c r="H11" s="89" t="s">
        <v>701</v>
      </c>
      <c r="I11" s="89"/>
      <c r="J11" s="71"/>
      <c r="K11" s="121"/>
    </row>
    <row r="12" spans="1:11" ht="43.5" customHeight="1">
      <c r="A12" s="28" t="s">
        <v>48</v>
      </c>
      <c r="B12" s="28" t="s">
        <v>49</v>
      </c>
      <c r="C12" s="146">
        <v>2040317423</v>
      </c>
      <c r="D12" s="146">
        <v>0</v>
      </c>
      <c r="E12" s="146">
        <f t="shared" si="0"/>
        <v>2040317423</v>
      </c>
      <c r="F12" s="60" t="s">
        <v>50</v>
      </c>
      <c r="G12" s="34" t="s">
        <v>439</v>
      </c>
      <c r="H12" s="157" t="s">
        <v>702</v>
      </c>
      <c r="I12" s="89"/>
    </row>
    <row r="13" spans="1:11" ht="39.75" customHeight="1">
      <c r="A13" s="28" t="s">
        <v>48</v>
      </c>
      <c r="B13" s="28" t="s">
        <v>51</v>
      </c>
      <c r="C13" s="146">
        <v>24844000000</v>
      </c>
      <c r="D13" s="146">
        <v>0</v>
      </c>
      <c r="E13" s="146">
        <f t="shared" si="0"/>
        <v>24844000000</v>
      </c>
      <c r="F13" s="60" t="s">
        <v>50</v>
      </c>
      <c r="G13" s="34" t="s">
        <v>440</v>
      </c>
      <c r="H13" s="157" t="s">
        <v>702</v>
      </c>
      <c r="I13" s="89"/>
    </row>
    <row r="14" spans="1:11" ht="65.25" customHeight="1">
      <c r="A14" s="28" t="s">
        <v>48</v>
      </c>
      <c r="B14" s="28" t="s">
        <v>52</v>
      </c>
      <c r="C14" s="146">
        <v>33417519388</v>
      </c>
      <c r="D14" s="146">
        <v>0</v>
      </c>
      <c r="E14" s="146">
        <f t="shared" si="0"/>
        <v>33417519388</v>
      </c>
      <c r="F14" s="60" t="s">
        <v>50</v>
      </c>
      <c r="G14" s="37" t="s">
        <v>441</v>
      </c>
      <c r="H14" s="157" t="s">
        <v>702</v>
      </c>
      <c r="I14" s="90"/>
    </row>
    <row r="15" spans="1:11" ht="65.25" customHeight="1">
      <c r="A15" s="28" t="s">
        <v>48</v>
      </c>
      <c r="B15" s="28" t="s">
        <v>53</v>
      </c>
      <c r="C15" s="146">
        <v>1523936656</v>
      </c>
      <c r="D15" s="146">
        <v>0</v>
      </c>
      <c r="E15" s="146">
        <f t="shared" si="0"/>
        <v>1523936656</v>
      </c>
      <c r="F15" s="60" t="s">
        <v>50</v>
      </c>
      <c r="G15" s="37" t="s">
        <v>442</v>
      </c>
      <c r="H15" s="157" t="s">
        <v>702</v>
      </c>
      <c r="I15" s="90"/>
    </row>
    <row r="16" spans="1:11" ht="36.75" customHeight="1">
      <c r="A16" s="28" t="s">
        <v>57</v>
      </c>
      <c r="B16" s="28" t="s">
        <v>58</v>
      </c>
      <c r="C16" s="146">
        <v>3000000000</v>
      </c>
      <c r="D16" s="146">
        <v>0</v>
      </c>
      <c r="E16" s="146">
        <f t="shared" ref="E16:E27" si="1">+D16+C16</f>
        <v>3000000000</v>
      </c>
      <c r="F16" s="60" t="s">
        <v>59</v>
      </c>
      <c r="G16" s="34" t="s">
        <v>443</v>
      </c>
      <c r="H16" s="89" t="s">
        <v>699</v>
      </c>
      <c r="I16" s="89"/>
    </row>
    <row r="17" spans="1:9" ht="35.25" customHeight="1">
      <c r="A17" s="28" t="s">
        <v>57</v>
      </c>
      <c r="B17" s="28" t="s">
        <v>60</v>
      </c>
      <c r="C17" s="146">
        <v>700000000</v>
      </c>
      <c r="D17" s="146">
        <v>0</v>
      </c>
      <c r="E17" s="146">
        <f t="shared" si="1"/>
        <v>700000000</v>
      </c>
      <c r="F17" s="60" t="s">
        <v>59</v>
      </c>
      <c r="G17" s="34" t="s">
        <v>444</v>
      </c>
      <c r="H17" s="89" t="s">
        <v>703</v>
      </c>
      <c r="I17" s="89"/>
    </row>
    <row r="18" spans="1:9" ht="69" customHeight="1">
      <c r="A18" s="28" t="s">
        <v>57</v>
      </c>
      <c r="B18" s="28" t="s">
        <v>61</v>
      </c>
      <c r="C18" s="146">
        <v>500000000</v>
      </c>
      <c r="D18" s="146">
        <v>0</v>
      </c>
      <c r="E18" s="146">
        <f t="shared" si="1"/>
        <v>500000000</v>
      </c>
      <c r="F18" s="60" t="s">
        <v>59</v>
      </c>
      <c r="G18" s="34" t="s">
        <v>445</v>
      </c>
      <c r="H18" s="89" t="s">
        <v>699</v>
      </c>
      <c r="I18" s="89"/>
    </row>
    <row r="19" spans="1:9" ht="72.75" customHeight="1">
      <c r="A19" s="28" t="s">
        <v>57</v>
      </c>
      <c r="B19" s="28" t="s">
        <v>62</v>
      </c>
      <c r="C19" s="146">
        <v>36353000000</v>
      </c>
      <c r="D19" s="146">
        <v>0</v>
      </c>
      <c r="E19" s="146">
        <f t="shared" si="1"/>
        <v>36353000000</v>
      </c>
      <c r="F19" s="60" t="s">
        <v>59</v>
      </c>
      <c r="G19" s="34" t="s">
        <v>446</v>
      </c>
      <c r="H19" s="89" t="s">
        <v>699</v>
      </c>
      <c r="I19" s="89"/>
    </row>
    <row r="20" spans="1:9" ht="51.75" customHeight="1">
      <c r="A20" s="28" t="s">
        <v>57</v>
      </c>
      <c r="B20" s="28" t="s">
        <v>63</v>
      </c>
      <c r="C20" s="146">
        <v>2000000000</v>
      </c>
      <c r="D20" s="146">
        <v>0</v>
      </c>
      <c r="E20" s="146">
        <f t="shared" si="1"/>
        <v>2000000000</v>
      </c>
      <c r="F20" s="60" t="s">
        <v>59</v>
      </c>
      <c r="G20" s="34" t="s">
        <v>447</v>
      </c>
      <c r="H20" s="89" t="s">
        <v>699</v>
      </c>
      <c r="I20" s="89"/>
    </row>
    <row r="21" spans="1:9" ht="78" customHeight="1">
      <c r="A21" s="28" t="s">
        <v>57</v>
      </c>
      <c r="B21" s="28" t="s">
        <v>64</v>
      </c>
      <c r="C21" s="146">
        <v>43000000000</v>
      </c>
      <c r="D21" s="146">
        <v>0</v>
      </c>
      <c r="E21" s="146">
        <f t="shared" si="1"/>
        <v>43000000000</v>
      </c>
      <c r="F21" s="60" t="s">
        <v>59</v>
      </c>
      <c r="G21" s="34" t="s">
        <v>448</v>
      </c>
      <c r="H21" s="89" t="s">
        <v>704</v>
      </c>
      <c r="I21" s="89"/>
    </row>
    <row r="22" spans="1:9" ht="44.25" customHeight="1">
      <c r="A22" s="28" t="s">
        <v>57</v>
      </c>
      <c r="B22" s="28" t="s">
        <v>65</v>
      </c>
      <c r="C22" s="146">
        <v>52000000000</v>
      </c>
      <c r="D22" s="146">
        <v>0</v>
      </c>
      <c r="E22" s="146">
        <f t="shared" si="1"/>
        <v>52000000000</v>
      </c>
      <c r="F22" s="60" t="s">
        <v>59</v>
      </c>
      <c r="G22" s="34" t="s">
        <v>449</v>
      </c>
      <c r="H22" s="89" t="s">
        <v>705</v>
      </c>
      <c r="I22" s="89"/>
    </row>
    <row r="23" spans="1:9" ht="63" customHeight="1">
      <c r="A23" s="28" t="s">
        <v>57</v>
      </c>
      <c r="B23" s="28" t="s">
        <v>66</v>
      </c>
      <c r="C23" s="146">
        <v>31353000000</v>
      </c>
      <c r="D23" s="146">
        <v>0</v>
      </c>
      <c r="E23" s="146">
        <f t="shared" si="1"/>
        <v>31353000000</v>
      </c>
      <c r="F23" s="60" t="s">
        <v>59</v>
      </c>
      <c r="G23" s="34" t="s">
        <v>450</v>
      </c>
      <c r="H23" s="89" t="s">
        <v>706</v>
      </c>
      <c r="I23" s="89"/>
    </row>
    <row r="24" spans="1:9" ht="65.25" customHeight="1">
      <c r="A24" s="28" t="s">
        <v>57</v>
      </c>
      <c r="B24" s="28" t="s">
        <v>67</v>
      </c>
      <c r="C24" s="146">
        <v>5000000000</v>
      </c>
      <c r="D24" s="146">
        <v>0</v>
      </c>
      <c r="E24" s="146">
        <f t="shared" si="1"/>
        <v>5000000000</v>
      </c>
      <c r="F24" s="60" t="s">
        <v>59</v>
      </c>
      <c r="G24" s="34" t="s">
        <v>451</v>
      </c>
      <c r="H24" s="89" t="s">
        <v>699</v>
      </c>
      <c r="I24" s="89"/>
    </row>
    <row r="25" spans="1:9" ht="65.25" customHeight="1">
      <c r="A25" s="28" t="s">
        <v>48</v>
      </c>
      <c r="B25" s="28" t="s">
        <v>68</v>
      </c>
      <c r="C25" s="146">
        <v>411280000</v>
      </c>
      <c r="D25" s="146">
        <v>0</v>
      </c>
      <c r="E25" s="146">
        <f t="shared" si="1"/>
        <v>411280000</v>
      </c>
      <c r="F25" s="60" t="s">
        <v>69</v>
      </c>
      <c r="G25" s="34" t="s">
        <v>452</v>
      </c>
      <c r="H25" s="89" t="s">
        <v>699</v>
      </c>
      <c r="I25" s="89"/>
    </row>
    <row r="26" spans="1:9" ht="57.75" customHeight="1">
      <c r="A26" s="29" t="s">
        <v>70</v>
      </c>
      <c r="B26" s="28" t="s">
        <v>71</v>
      </c>
      <c r="C26" s="146">
        <v>17472000000</v>
      </c>
      <c r="D26" s="146">
        <v>0</v>
      </c>
      <c r="E26" s="146">
        <f t="shared" si="1"/>
        <v>17472000000</v>
      </c>
      <c r="F26" s="60" t="s">
        <v>72</v>
      </c>
      <c r="G26" s="35" t="s">
        <v>453</v>
      </c>
      <c r="H26" s="89" t="s">
        <v>699</v>
      </c>
      <c r="I26" s="89"/>
    </row>
    <row r="27" spans="1:9" ht="42.75" customHeight="1">
      <c r="A27" s="29" t="s">
        <v>57</v>
      </c>
      <c r="B27" s="28" t="s">
        <v>73</v>
      </c>
      <c r="C27" s="146">
        <v>2200000000</v>
      </c>
      <c r="D27" s="146">
        <v>2200000000</v>
      </c>
      <c r="E27" s="146">
        <f t="shared" si="1"/>
        <v>4400000000</v>
      </c>
      <c r="F27" s="160" t="s">
        <v>454</v>
      </c>
      <c r="G27" s="35" t="s">
        <v>455</v>
      </c>
      <c r="H27" s="89" t="s">
        <v>707</v>
      </c>
      <c r="I27" s="89"/>
    </row>
    <row r="28" spans="1:9" ht="63.75" customHeight="1">
      <c r="A28" s="28" t="s">
        <v>76</v>
      </c>
      <c r="B28" s="29" t="s">
        <v>77</v>
      </c>
      <c r="C28" s="146">
        <v>20018447865</v>
      </c>
      <c r="D28" s="146">
        <v>0</v>
      </c>
      <c r="E28" s="146">
        <f t="shared" ref="E28:E39" si="2">+C28+D28</f>
        <v>20018447865</v>
      </c>
      <c r="F28" s="39" t="s">
        <v>78</v>
      </c>
      <c r="G28" s="30" t="s">
        <v>456</v>
      </c>
      <c r="H28" s="89" t="s">
        <v>703</v>
      </c>
      <c r="I28" s="93"/>
    </row>
    <row r="29" spans="1:9" ht="37.5" customHeight="1">
      <c r="A29" s="28" t="s">
        <v>79</v>
      </c>
      <c r="B29" s="29" t="s">
        <v>80</v>
      </c>
      <c r="C29" s="146">
        <v>8438159066</v>
      </c>
      <c r="D29" s="146">
        <v>0</v>
      </c>
      <c r="E29" s="146">
        <f t="shared" si="2"/>
        <v>8438159066</v>
      </c>
      <c r="F29" s="39" t="s">
        <v>81</v>
      </c>
      <c r="G29" s="30" t="s">
        <v>457</v>
      </c>
      <c r="H29" s="89" t="s">
        <v>703</v>
      </c>
      <c r="I29" s="93"/>
    </row>
    <row r="30" spans="1:9" ht="33.75" customHeight="1">
      <c r="A30" s="28" t="s">
        <v>79</v>
      </c>
      <c r="B30" s="29" t="s">
        <v>82</v>
      </c>
      <c r="C30" s="146">
        <v>9231695652</v>
      </c>
      <c r="D30" s="146">
        <v>0</v>
      </c>
      <c r="E30" s="146">
        <f t="shared" si="2"/>
        <v>9231695652</v>
      </c>
      <c r="F30" s="39" t="s">
        <v>81</v>
      </c>
      <c r="G30" s="30" t="s">
        <v>458</v>
      </c>
      <c r="H30" s="89" t="s">
        <v>703</v>
      </c>
      <c r="I30" s="93"/>
    </row>
    <row r="31" spans="1:9" ht="28.5">
      <c r="A31" s="28" t="s">
        <v>83</v>
      </c>
      <c r="B31" s="29" t="s">
        <v>84</v>
      </c>
      <c r="C31" s="146">
        <v>1200000000</v>
      </c>
      <c r="D31" s="146">
        <v>0</v>
      </c>
      <c r="E31" s="146">
        <f t="shared" si="2"/>
        <v>1200000000</v>
      </c>
      <c r="F31" s="39" t="s">
        <v>85</v>
      </c>
      <c r="G31" s="30" t="s">
        <v>459</v>
      </c>
      <c r="H31" s="89" t="s">
        <v>699</v>
      </c>
      <c r="I31" s="93"/>
    </row>
    <row r="32" spans="1:9" ht="156.75">
      <c r="A32" s="28" t="s">
        <v>86</v>
      </c>
      <c r="B32" s="29" t="s">
        <v>87</v>
      </c>
      <c r="C32" s="146">
        <v>751941570</v>
      </c>
      <c r="D32" s="146">
        <v>0</v>
      </c>
      <c r="E32" s="146">
        <f t="shared" si="2"/>
        <v>751941570</v>
      </c>
      <c r="F32" s="39" t="s">
        <v>88</v>
      </c>
      <c r="G32" s="30" t="s">
        <v>460</v>
      </c>
      <c r="H32" s="89" t="s">
        <v>699</v>
      </c>
      <c r="I32" s="93"/>
    </row>
    <row r="33" spans="1:12" ht="71.25">
      <c r="A33" s="28" t="s">
        <v>86</v>
      </c>
      <c r="B33" s="152" t="s">
        <v>90</v>
      </c>
      <c r="C33" s="146">
        <v>1698933967</v>
      </c>
      <c r="D33" s="146">
        <v>0</v>
      </c>
      <c r="E33" s="146">
        <f t="shared" si="2"/>
        <v>1698933967</v>
      </c>
      <c r="F33" s="39" t="s">
        <v>88</v>
      </c>
      <c r="G33" s="30" t="s">
        <v>461</v>
      </c>
      <c r="H33" s="89" t="s">
        <v>699</v>
      </c>
      <c r="I33" s="93"/>
    </row>
    <row r="34" spans="1:12" ht="46.5" customHeight="1">
      <c r="A34" s="116" t="s">
        <v>83</v>
      </c>
      <c r="B34" s="151" t="s">
        <v>91</v>
      </c>
      <c r="C34" s="146">
        <v>716000000</v>
      </c>
      <c r="D34" s="146">
        <v>0</v>
      </c>
      <c r="E34" s="146">
        <f t="shared" si="2"/>
        <v>716000000</v>
      </c>
      <c r="F34" s="64" t="s">
        <v>85</v>
      </c>
      <c r="G34" s="31" t="s">
        <v>462</v>
      </c>
      <c r="H34" s="89" t="s">
        <v>699</v>
      </c>
      <c r="I34" s="93"/>
    </row>
    <row r="35" spans="1:12" ht="28.5">
      <c r="A35" s="115" t="s">
        <v>83</v>
      </c>
      <c r="B35" s="153" t="s">
        <v>92</v>
      </c>
      <c r="C35" s="146">
        <v>1200000000</v>
      </c>
      <c r="D35" s="146">
        <v>0</v>
      </c>
      <c r="E35" s="146">
        <f t="shared" si="2"/>
        <v>1200000000</v>
      </c>
      <c r="F35" s="65" t="s">
        <v>85</v>
      </c>
      <c r="G35" s="32" t="s">
        <v>463</v>
      </c>
      <c r="H35" s="89" t="s">
        <v>699</v>
      </c>
      <c r="I35" s="93"/>
    </row>
    <row r="36" spans="1:12" ht="96" customHeight="1">
      <c r="A36" s="115" t="s">
        <v>70</v>
      </c>
      <c r="B36" s="115" t="s">
        <v>93</v>
      </c>
      <c r="C36" s="146">
        <v>18033339258</v>
      </c>
      <c r="D36" s="146">
        <v>0</v>
      </c>
      <c r="E36" s="146">
        <f t="shared" si="2"/>
        <v>18033339258</v>
      </c>
      <c r="F36" s="66" t="s">
        <v>94</v>
      </c>
      <c r="G36" s="33" t="s">
        <v>464</v>
      </c>
      <c r="H36" s="89" t="s">
        <v>703</v>
      </c>
      <c r="I36" s="89"/>
    </row>
    <row r="37" spans="1:12" ht="43.5" customHeight="1">
      <c r="A37" s="117" t="s">
        <v>86</v>
      </c>
      <c r="B37" s="147" t="s">
        <v>95</v>
      </c>
      <c r="C37" s="146">
        <v>44672132177</v>
      </c>
      <c r="D37" s="146">
        <v>0</v>
      </c>
      <c r="E37" s="146">
        <f t="shared" si="2"/>
        <v>44672132177</v>
      </c>
      <c r="F37" s="69" t="s">
        <v>96</v>
      </c>
      <c r="G37" s="50" t="s">
        <v>465</v>
      </c>
      <c r="H37" s="89" t="s">
        <v>699</v>
      </c>
      <c r="I37" s="94"/>
    </row>
    <row r="38" spans="1:12" ht="120.75" customHeight="1">
      <c r="A38" s="28" t="s">
        <v>98</v>
      </c>
      <c r="B38" s="28" t="s">
        <v>99</v>
      </c>
      <c r="C38" s="146">
        <v>7774148263</v>
      </c>
      <c r="D38" s="146">
        <v>1916640000</v>
      </c>
      <c r="E38" s="146">
        <f t="shared" si="2"/>
        <v>9690788263</v>
      </c>
      <c r="F38" s="60" t="s">
        <v>100</v>
      </c>
      <c r="G38" s="34" t="s">
        <v>466</v>
      </c>
      <c r="H38" s="89" t="s">
        <v>699</v>
      </c>
      <c r="I38" s="89"/>
      <c r="J38" s="55">
        <v>263</v>
      </c>
    </row>
    <row r="39" spans="1:12" ht="57.75" customHeight="1">
      <c r="A39" s="28" t="s">
        <v>98</v>
      </c>
      <c r="B39" s="28" t="s">
        <v>101</v>
      </c>
      <c r="C39" s="146">
        <v>278302508</v>
      </c>
      <c r="D39" s="146">
        <v>0</v>
      </c>
      <c r="E39" s="146">
        <f t="shared" si="2"/>
        <v>278302508</v>
      </c>
      <c r="F39" s="60" t="s">
        <v>102</v>
      </c>
      <c r="G39" s="34" t="s">
        <v>467</v>
      </c>
      <c r="H39" s="89" t="s">
        <v>699</v>
      </c>
      <c r="I39" s="89"/>
    </row>
    <row r="40" spans="1:12" ht="70.5" customHeight="1">
      <c r="A40" s="28" t="s">
        <v>103</v>
      </c>
      <c r="B40" s="28" t="s">
        <v>104</v>
      </c>
      <c r="C40" s="146">
        <v>1090210000</v>
      </c>
      <c r="D40" s="146">
        <v>0</v>
      </c>
      <c r="E40" s="146">
        <v>1090210000</v>
      </c>
      <c r="F40" s="60" t="s">
        <v>105</v>
      </c>
      <c r="G40" s="34" t="s">
        <v>468</v>
      </c>
      <c r="H40" s="89" t="s">
        <v>705</v>
      </c>
      <c r="I40" s="89"/>
    </row>
    <row r="41" spans="1:12" ht="159" customHeight="1">
      <c r="A41" s="28" t="s">
        <v>98</v>
      </c>
      <c r="B41" s="28" t="s">
        <v>106</v>
      </c>
      <c r="C41" s="146">
        <v>3444578612</v>
      </c>
      <c r="D41" s="146">
        <v>0</v>
      </c>
      <c r="E41" s="146">
        <f>+C41+D41</f>
        <v>3444578612</v>
      </c>
      <c r="F41" s="60" t="s">
        <v>72</v>
      </c>
      <c r="G41" s="34" t="s">
        <v>469</v>
      </c>
      <c r="H41" s="157" t="s">
        <v>708</v>
      </c>
      <c r="I41" s="89"/>
    </row>
    <row r="42" spans="1:12" ht="57.75" customHeight="1">
      <c r="A42" s="28" t="s">
        <v>98</v>
      </c>
      <c r="B42" s="28" t="s">
        <v>107</v>
      </c>
      <c r="C42" s="146">
        <v>3743625098</v>
      </c>
      <c r="D42" s="146">
        <v>2696650131</v>
      </c>
      <c r="E42" s="146">
        <f>+C42+D42</f>
        <v>6440275229</v>
      </c>
      <c r="F42" s="60" t="s">
        <v>100</v>
      </c>
      <c r="G42" s="34" t="s">
        <v>470</v>
      </c>
      <c r="H42" s="157"/>
      <c r="I42" s="89"/>
      <c r="J42" s="70">
        <f>+D42</f>
        <v>2696650131</v>
      </c>
      <c r="K42" s="70">
        <v>387823560818</v>
      </c>
      <c r="L42" s="56" t="e">
        <f>+K42-#REF!</f>
        <v>#REF!</v>
      </c>
    </row>
    <row r="43" spans="1:12" ht="88.5" customHeight="1">
      <c r="A43" s="28" t="s">
        <v>98</v>
      </c>
      <c r="B43" s="28" t="s">
        <v>109</v>
      </c>
      <c r="C43" s="146">
        <v>4582327956</v>
      </c>
      <c r="D43" s="146">
        <v>2273240968</v>
      </c>
      <c r="E43" s="146">
        <f>+C43+D43</f>
        <v>6855568924</v>
      </c>
      <c r="F43" s="60" t="s">
        <v>110</v>
      </c>
      <c r="G43" s="34" t="s">
        <v>471</v>
      </c>
      <c r="H43" s="157"/>
      <c r="I43" s="89"/>
    </row>
    <row r="44" spans="1:12" ht="87" customHeight="1">
      <c r="A44" s="28" t="s">
        <v>98</v>
      </c>
      <c r="B44" s="28" t="s">
        <v>111</v>
      </c>
      <c r="C44" s="146">
        <v>12000000000</v>
      </c>
      <c r="D44" s="146">
        <v>0</v>
      </c>
      <c r="E44" s="146">
        <f>+C44+D44</f>
        <v>12000000000</v>
      </c>
      <c r="F44" s="60" t="s">
        <v>112</v>
      </c>
      <c r="G44" s="34" t="s">
        <v>472</v>
      </c>
      <c r="H44" s="157"/>
      <c r="I44" s="89"/>
    </row>
    <row r="45" spans="1:12" ht="40.5" customHeight="1">
      <c r="A45" s="28" t="s">
        <v>113</v>
      </c>
      <c r="B45" s="28" t="s">
        <v>114</v>
      </c>
      <c r="C45" s="146">
        <v>23000000000</v>
      </c>
      <c r="D45" s="146">
        <v>0</v>
      </c>
      <c r="E45" s="146">
        <v>23000000000</v>
      </c>
      <c r="F45" s="60" t="s">
        <v>115</v>
      </c>
      <c r="G45" s="34" t="s">
        <v>473</v>
      </c>
      <c r="H45" s="157"/>
      <c r="I45" s="89"/>
    </row>
    <row r="46" spans="1:12" ht="40.5" customHeight="1">
      <c r="A46" s="28" t="s">
        <v>103</v>
      </c>
      <c r="B46" s="28" t="s">
        <v>116</v>
      </c>
      <c r="C46" s="146">
        <v>3017000000</v>
      </c>
      <c r="D46" s="146">
        <v>0</v>
      </c>
      <c r="E46" s="146">
        <v>3017000000</v>
      </c>
      <c r="F46" s="60" t="s">
        <v>117</v>
      </c>
      <c r="G46" s="34" t="s">
        <v>474</v>
      </c>
      <c r="H46" s="157"/>
      <c r="I46" s="89"/>
    </row>
    <row r="47" spans="1:12" ht="40.5" customHeight="1">
      <c r="A47" s="47" t="s">
        <v>103</v>
      </c>
      <c r="B47" s="47" t="s">
        <v>119</v>
      </c>
      <c r="C47" s="146">
        <v>2265810107</v>
      </c>
      <c r="D47" s="146">
        <v>0</v>
      </c>
      <c r="E47" s="146">
        <v>2265810107</v>
      </c>
      <c r="F47" s="67" t="s">
        <v>120</v>
      </c>
      <c r="G47" s="35" t="s">
        <v>475</v>
      </c>
      <c r="H47" s="89"/>
      <c r="I47" s="89"/>
    </row>
    <row r="48" spans="1:12" ht="40.5" customHeight="1">
      <c r="A48" s="47" t="s">
        <v>103</v>
      </c>
      <c r="B48" s="47" t="s">
        <v>121</v>
      </c>
      <c r="C48" s="146">
        <v>10014000000</v>
      </c>
      <c r="D48" s="146">
        <v>0</v>
      </c>
      <c r="E48" s="146">
        <v>10014000000</v>
      </c>
      <c r="F48" s="67" t="s">
        <v>120</v>
      </c>
      <c r="G48" s="35" t="s">
        <v>476</v>
      </c>
      <c r="H48" s="89"/>
      <c r="I48" s="89"/>
    </row>
    <row r="49" spans="1:9" ht="40.5" customHeight="1">
      <c r="A49" s="47" t="s">
        <v>113</v>
      </c>
      <c r="B49" s="47" t="s">
        <v>122</v>
      </c>
      <c r="C49" s="146">
        <v>9000000000</v>
      </c>
      <c r="D49" s="146">
        <v>0</v>
      </c>
      <c r="E49" s="146">
        <v>9000000000</v>
      </c>
      <c r="F49" s="67" t="s">
        <v>115</v>
      </c>
      <c r="G49" s="35" t="s">
        <v>477</v>
      </c>
      <c r="H49" s="89"/>
      <c r="I49" s="89"/>
    </row>
    <row r="50" spans="1:9" ht="40.5" customHeight="1">
      <c r="A50" s="47" t="s">
        <v>123</v>
      </c>
      <c r="B50" s="47" t="s">
        <v>124</v>
      </c>
      <c r="C50" s="146">
        <v>11763176301.999998</v>
      </c>
      <c r="D50" s="146">
        <v>0</v>
      </c>
      <c r="E50" s="146">
        <v>11763176301.999998</v>
      </c>
      <c r="F50" s="67" t="s">
        <v>125</v>
      </c>
      <c r="G50" s="35" t="s">
        <v>478</v>
      </c>
      <c r="H50" s="89"/>
      <c r="I50" s="89"/>
    </row>
    <row r="51" spans="1:9" ht="40.5" customHeight="1">
      <c r="A51" s="28" t="s">
        <v>123</v>
      </c>
      <c r="B51" s="28" t="s">
        <v>126</v>
      </c>
      <c r="C51" s="146">
        <f t="shared" ref="C51:C62" si="3">+E51</f>
        <v>9009284952</v>
      </c>
      <c r="D51" s="146">
        <v>0</v>
      </c>
      <c r="E51" s="146">
        <v>9009284952</v>
      </c>
      <c r="F51" s="60" t="s">
        <v>125</v>
      </c>
      <c r="G51" s="34" t="s">
        <v>479</v>
      </c>
      <c r="H51" s="157"/>
      <c r="I51" s="89"/>
    </row>
    <row r="52" spans="1:9" ht="40.5" customHeight="1">
      <c r="A52" s="28" t="s">
        <v>123</v>
      </c>
      <c r="B52" s="28" t="s">
        <v>127</v>
      </c>
      <c r="C52" s="146">
        <f t="shared" si="3"/>
        <v>5622405454</v>
      </c>
      <c r="D52" s="146">
        <v>0</v>
      </c>
      <c r="E52" s="146">
        <v>5622405454</v>
      </c>
      <c r="F52" s="60" t="s">
        <v>125</v>
      </c>
      <c r="G52" s="34" t="s">
        <v>480</v>
      </c>
      <c r="H52" s="157"/>
      <c r="I52" s="89"/>
    </row>
    <row r="53" spans="1:9" ht="39.75" customHeight="1">
      <c r="A53" s="28" t="s">
        <v>123</v>
      </c>
      <c r="B53" s="28" t="s">
        <v>128</v>
      </c>
      <c r="C53" s="146">
        <f t="shared" si="3"/>
        <v>5564125714</v>
      </c>
      <c r="D53" s="146">
        <v>0</v>
      </c>
      <c r="E53" s="146">
        <v>5564125714</v>
      </c>
      <c r="F53" s="60" t="s">
        <v>125</v>
      </c>
      <c r="G53" s="34" t="s">
        <v>481</v>
      </c>
      <c r="H53" s="157"/>
      <c r="I53" s="89"/>
    </row>
    <row r="54" spans="1:9" ht="39.75" customHeight="1">
      <c r="A54" s="28" t="s">
        <v>123</v>
      </c>
      <c r="B54" s="28" t="s">
        <v>129</v>
      </c>
      <c r="C54" s="146">
        <f t="shared" si="3"/>
        <v>5447394451</v>
      </c>
      <c r="D54" s="146">
        <v>0</v>
      </c>
      <c r="E54" s="146">
        <v>5447394451</v>
      </c>
      <c r="F54" s="60" t="s">
        <v>125</v>
      </c>
      <c r="G54" s="34" t="s">
        <v>482</v>
      </c>
      <c r="H54" s="157"/>
      <c r="I54" s="89"/>
    </row>
    <row r="55" spans="1:9" ht="39.75" customHeight="1">
      <c r="A55" s="28" t="s">
        <v>123</v>
      </c>
      <c r="B55" s="28" t="s">
        <v>130</v>
      </c>
      <c r="C55" s="146">
        <f t="shared" si="3"/>
        <v>4190085530</v>
      </c>
      <c r="D55" s="146">
        <v>0</v>
      </c>
      <c r="E55" s="146">
        <v>4190085530</v>
      </c>
      <c r="F55" s="60" t="s">
        <v>125</v>
      </c>
      <c r="G55" s="34" t="s">
        <v>483</v>
      </c>
      <c r="H55" s="157"/>
      <c r="I55" s="89"/>
    </row>
    <row r="56" spans="1:9" ht="39.75" customHeight="1">
      <c r="A56" s="28" t="s">
        <v>123</v>
      </c>
      <c r="B56" s="28" t="s">
        <v>131</v>
      </c>
      <c r="C56" s="146">
        <f t="shared" si="3"/>
        <v>4090286067</v>
      </c>
      <c r="D56" s="146">
        <v>0</v>
      </c>
      <c r="E56" s="146">
        <v>4090286067</v>
      </c>
      <c r="F56" s="60" t="s">
        <v>125</v>
      </c>
      <c r="G56" s="34" t="s">
        <v>484</v>
      </c>
      <c r="H56" s="157"/>
      <c r="I56" s="89"/>
    </row>
    <row r="57" spans="1:9" ht="39.75" customHeight="1">
      <c r="A57" s="28" t="s">
        <v>123</v>
      </c>
      <c r="B57" s="28" t="s">
        <v>132</v>
      </c>
      <c r="C57" s="146">
        <f t="shared" si="3"/>
        <v>3980448857</v>
      </c>
      <c r="D57" s="146">
        <v>0</v>
      </c>
      <c r="E57" s="146">
        <v>3980448857</v>
      </c>
      <c r="F57" s="60" t="s">
        <v>125</v>
      </c>
      <c r="G57" s="34" t="s">
        <v>485</v>
      </c>
      <c r="H57" s="157"/>
      <c r="I57" s="89"/>
    </row>
    <row r="58" spans="1:9" ht="39.75" customHeight="1">
      <c r="A58" s="28" t="s">
        <v>123</v>
      </c>
      <c r="B58" s="28" t="s">
        <v>133</v>
      </c>
      <c r="C58" s="146">
        <f t="shared" si="3"/>
        <v>3852618280</v>
      </c>
      <c r="D58" s="146">
        <v>0</v>
      </c>
      <c r="E58" s="146">
        <v>3852618280</v>
      </c>
      <c r="F58" s="60" t="s">
        <v>125</v>
      </c>
      <c r="G58" s="34" t="s">
        <v>486</v>
      </c>
      <c r="H58" s="157"/>
      <c r="I58" s="89"/>
    </row>
    <row r="59" spans="1:9" ht="39.75" customHeight="1">
      <c r="A59" s="28" t="s">
        <v>123</v>
      </c>
      <c r="B59" s="28" t="s">
        <v>134</v>
      </c>
      <c r="C59" s="146">
        <f t="shared" si="3"/>
        <v>3261334360</v>
      </c>
      <c r="D59" s="146">
        <v>0</v>
      </c>
      <c r="E59" s="146">
        <v>3261334360</v>
      </c>
      <c r="F59" s="60" t="s">
        <v>125</v>
      </c>
      <c r="G59" s="34" t="s">
        <v>487</v>
      </c>
      <c r="H59" s="157"/>
      <c r="I59" s="89"/>
    </row>
    <row r="60" spans="1:9" ht="39.75" customHeight="1">
      <c r="A60" s="28" t="s">
        <v>123</v>
      </c>
      <c r="B60" s="28" t="s">
        <v>135</v>
      </c>
      <c r="C60" s="146">
        <f t="shared" si="3"/>
        <v>3250675512</v>
      </c>
      <c r="D60" s="146">
        <v>0</v>
      </c>
      <c r="E60" s="146">
        <v>3250675512</v>
      </c>
      <c r="F60" s="60" t="s">
        <v>125</v>
      </c>
      <c r="G60" s="34" t="s">
        <v>488</v>
      </c>
      <c r="H60" s="157"/>
      <c r="I60" s="89"/>
    </row>
    <row r="61" spans="1:9" ht="39.75" customHeight="1">
      <c r="A61" s="28" t="s">
        <v>123</v>
      </c>
      <c r="B61" s="28" t="s">
        <v>136</v>
      </c>
      <c r="C61" s="146">
        <f t="shared" si="3"/>
        <v>3115836458</v>
      </c>
      <c r="D61" s="146">
        <v>0</v>
      </c>
      <c r="E61" s="146">
        <v>3115836458</v>
      </c>
      <c r="F61" s="60" t="s">
        <v>125</v>
      </c>
      <c r="G61" s="34" t="s">
        <v>489</v>
      </c>
      <c r="H61" s="157"/>
      <c r="I61" s="89"/>
    </row>
    <row r="62" spans="1:9" ht="39.75" customHeight="1">
      <c r="A62" s="28" t="s">
        <v>123</v>
      </c>
      <c r="B62" s="28" t="s">
        <v>137</v>
      </c>
      <c r="C62" s="146">
        <f t="shared" si="3"/>
        <v>2111434549</v>
      </c>
      <c r="D62" s="146">
        <v>0</v>
      </c>
      <c r="E62" s="146">
        <v>2111434549</v>
      </c>
      <c r="F62" s="60" t="s">
        <v>125</v>
      </c>
      <c r="G62" s="34" t="s">
        <v>490</v>
      </c>
      <c r="H62" s="157"/>
      <c r="I62" s="89"/>
    </row>
    <row r="63" spans="1:9" ht="57.75" customHeight="1">
      <c r="A63" s="47" t="s">
        <v>103</v>
      </c>
      <c r="B63" s="47" t="s">
        <v>138</v>
      </c>
      <c r="C63" s="146">
        <v>15118265226</v>
      </c>
      <c r="D63" s="146">
        <v>0</v>
      </c>
      <c r="E63" s="146">
        <v>15118265226</v>
      </c>
      <c r="F63" s="67" t="s">
        <v>120</v>
      </c>
      <c r="G63" s="35" t="s">
        <v>491</v>
      </c>
      <c r="H63" s="89"/>
      <c r="I63" s="89"/>
    </row>
    <row r="64" spans="1:9" ht="45.75" customHeight="1">
      <c r="A64" s="47" t="s">
        <v>70</v>
      </c>
      <c r="B64" s="47" t="s">
        <v>139</v>
      </c>
      <c r="C64" s="146">
        <v>18489438308</v>
      </c>
      <c r="D64" s="146">
        <v>0</v>
      </c>
      <c r="E64" s="146">
        <v>18489438308</v>
      </c>
      <c r="F64" s="67" t="s">
        <v>140</v>
      </c>
      <c r="G64" s="35" t="s">
        <v>492</v>
      </c>
      <c r="H64" s="89"/>
      <c r="I64" s="89"/>
    </row>
    <row r="65" spans="1:9" ht="57.75" customHeight="1">
      <c r="A65" s="47" t="s">
        <v>103</v>
      </c>
      <c r="B65" s="47" t="s">
        <v>141</v>
      </c>
      <c r="C65" s="146">
        <v>14933900180</v>
      </c>
      <c r="D65" s="146">
        <v>0</v>
      </c>
      <c r="E65" s="146">
        <v>14933900180</v>
      </c>
      <c r="F65" s="67" t="s">
        <v>120</v>
      </c>
      <c r="G65" s="35" t="s">
        <v>493</v>
      </c>
      <c r="H65" s="89"/>
      <c r="I65" s="89"/>
    </row>
    <row r="66" spans="1:9" ht="35.25" customHeight="1">
      <c r="A66" s="47" t="s">
        <v>113</v>
      </c>
      <c r="B66" s="47" t="s">
        <v>142</v>
      </c>
      <c r="C66" s="146">
        <v>4500000000</v>
      </c>
      <c r="D66" s="146">
        <v>0</v>
      </c>
      <c r="E66" s="146">
        <v>4500000000</v>
      </c>
      <c r="F66" s="67" t="s">
        <v>115</v>
      </c>
      <c r="G66" s="35" t="s">
        <v>494</v>
      </c>
      <c r="H66" s="89"/>
      <c r="I66" s="89"/>
    </row>
    <row r="67" spans="1:9" ht="35.25" customHeight="1">
      <c r="A67" s="47" t="s">
        <v>113</v>
      </c>
      <c r="B67" s="47" t="s">
        <v>143</v>
      </c>
      <c r="C67" s="146">
        <v>3300000000</v>
      </c>
      <c r="D67" s="146">
        <v>0</v>
      </c>
      <c r="E67" s="146">
        <v>3300000000</v>
      </c>
      <c r="F67" s="67" t="s">
        <v>115</v>
      </c>
      <c r="G67" s="35" t="s">
        <v>495</v>
      </c>
      <c r="H67" s="89"/>
      <c r="I67" s="89"/>
    </row>
    <row r="68" spans="1:9" ht="35.25" customHeight="1">
      <c r="A68" s="47" t="s">
        <v>113</v>
      </c>
      <c r="B68" s="47" t="s">
        <v>144</v>
      </c>
      <c r="C68" s="146">
        <v>3300000000</v>
      </c>
      <c r="D68" s="146">
        <v>0</v>
      </c>
      <c r="E68" s="146">
        <v>3300000000</v>
      </c>
      <c r="F68" s="67" t="s">
        <v>115</v>
      </c>
      <c r="G68" s="35" t="s">
        <v>495</v>
      </c>
      <c r="H68" s="89"/>
      <c r="I68" s="89"/>
    </row>
    <row r="69" spans="1:9" ht="35.25" customHeight="1">
      <c r="A69" s="47" t="s">
        <v>113</v>
      </c>
      <c r="B69" s="47" t="s">
        <v>145</v>
      </c>
      <c r="C69" s="146">
        <v>3300000000</v>
      </c>
      <c r="D69" s="146">
        <v>0</v>
      </c>
      <c r="E69" s="146">
        <v>3300000000</v>
      </c>
      <c r="F69" s="67" t="s">
        <v>115</v>
      </c>
      <c r="G69" s="35" t="s">
        <v>496</v>
      </c>
      <c r="H69" s="89"/>
      <c r="I69" s="89"/>
    </row>
    <row r="70" spans="1:9" ht="35.25" customHeight="1">
      <c r="A70" s="47" t="s">
        <v>113</v>
      </c>
      <c r="B70" s="47" t="s">
        <v>146</v>
      </c>
      <c r="C70" s="146">
        <v>3300000000</v>
      </c>
      <c r="D70" s="146">
        <v>0</v>
      </c>
      <c r="E70" s="146">
        <v>3300000000</v>
      </c>
      <c r="F70" s="67" t="s">
        <v>115</v>
      </c>
      <c r="G70" s="35" t="s">
        <v>495</v>
      </c>
      <c r="H70" s="89"/>
      <c r="I70" s="89"/>
    </row>
    <row r="71" spans="1:9" ht="42.75" customHeight="1">
      <c r="A71" s="47" t="s">
        <v>113</v>
      </c>
      <c r="B71" s="47" t="s">
        <v>147</v>
      </c>
      <c r="C71" s="146">
        <v>3300000000</v>
      </c>
      <c r="D71" s="146">
        <v>0</v>
      </c>
      <c r="E71" s="146">
        <v>3300000000</v>
      </c>
      <c r="F71" s="67" t="s">
        <v>115</v>
      </c>
      <c r="G71" s="35" t="s">
        <v>495</v>
      </c>
      <c r="H71" s="89"/>
      <c r="I71" s="89"/>
    </row>
    <row r="72" spans="1:9" ht="42.75" customHeight="1">
      <c r="A72" s="47" t="s">
        <v>113</v>
      </c>
      <c r="B72" s="47" t="s">
        <v>148</v>
      </c>
      <c r="C72" s="146">
        <v>3300000000</v>
      </c>
      <c r="D72" s="146">
        <v>0</v>
      </c>
      <c r="E72" s="146">
        <v>3300000000</v>
      </c>
      <c r="F72" s="67" t="s">
        <v>115</v>
      </c>
      <c r="G72" s="35" t="s">
        <v>495</v>
      </c>
      <c r="H72" s="89"/>
      <c r="I72" s="89"/>
    </row>
    <row r="73" spans="1:9" ht="42.75" customHeight="1">
      <c r="A73" s="47" t="s">
        <v>113</v>
      </c>
      <c r="B73" s="47" t="s">
        <v>149</v>
      </c>
      <c r="C73" s="146">
        <v>3300000000</v>
      </c>
      <c r="D73" s="146">
        <v>0</v>
      </c>
      <c r="E73" s="146">
        <v>3300000000</v>
      </c>
      <c r="F73" s="67" t="s">
        <v>115</v>
      </c>
      <c r="G73" s="35" t="s">
        <v>497</v>
      </c>
      <c r="H73" s="89"/>
      <c r="I73" s="89"/>
    </row>
    <row r="74" spans="1:9" ht="42.75" customHeight="1">
      <c r="A74" s="47" t="s">
        <v>113</v>
      </c>
      <c r="B74" s="47" t="s">
        <v>150</v>
      </c>
      <c r="C74" s="146">
        <v>3300000000</v>
      </c>
      <c r="D74" s="146">
        <v>0</v>
      </c>
      <c r="E74" s="146">
        <v>3300000000</v>
      </c>
      <c r="F74" s="67" t="s">
        <v>115</v>
      </c>
      <c r="G74" s="35" t="s">
        <v>495</v>
      </c>
      <c r="H74" s="89"/>
      <c r="I74" s="89"/>
    </row>
    <row r="75" spans="1:9" ht="42.75" customHeight="1">
      <c r="A75" s="47" t="s">
        <v>113</v>
      </c>
      <c r="B75" s="47" t="s">
        <v>151</v>
      </c>
      <c r="C75" s="146">
        <v>3300000000</v>
      </c>
      <c r="D75" s="146">
        <v>0</v>
      </c>
      <c r="E75" s="146">
        <v>3300000000</v>
      </c>
      <c r="F75" s="67" t="s">
        <v>115</v>
      </c>
      <c r="G75" s="35" t="s">
        <v>498</v>
      </c>
      <c r="H75" s="89"/>
      <c r="I75" s="89"/>
    </row>
    <row r="76" spans="1:9" ht="42.75" customHeight="1">
      <c r="A76" s="47" t="s">
        <v>113</v>
      </c>
      <c r="B76" s="47" t="s">
        <v>152</v>
      </c>
      <c r="C76" s="146">
        <v>3300000000</v>
      </c>
      <c r="D76" s="146">
        <v>0</v>
      </c>
      <c r="E76" s="146">
        <v>3300000000</v>
      </c>
      <c r="F76" s="67" t="s">
        <v>115</v>
      </c>
      <c r="G76" s="35" t="s">
        <v>499</v>
      </c>
      <c r="H76" s="89"/>
      <c r="I76" s="89"/>
    </row>
    <row r="77" spans="1:9" ht="42.75" customHeight="1">
      <c r="A77" s="47" t="s">
        <v>113</v>
      </c>
      <c r="B77" s="47" t="s">
        <v>153</v>
      </c>
      <c r="C77" s="146">
        <v>3300000000</v>
      </c>
      <c r="D77" s="146">
        <v>0</v>
      </c>
      <c r="E77" s="146">
        <v>3300000000</v>
      </c>
      <c r="F77" s="67" t="s">
        <v>115</v>
      </c>
      <c r="G77" s="35" t="s">
        <v>500</v>
      </c>
      <c r="H77" s="89"/>
      <c r="I77" s="89"/>
    </row>
    <row r="78" spans="1:9" ht="42.75" customHeight="1">
      <c r="A78" s="47" t="s">
        <v>113</v>
      </c>
      <c r="B78" s="47" t="s">
        <v>154</v>
      </c>
      <c r="C78" s="146">
        <v>3300000000</v>
      </c>
      <c r="D78" s="146">
        <v>0</v>
      </c>
      <c r="E78" s="146">
        <v>3300000000</v>
      </c>
      <c r="F78" s="67" t="s">
        <v>115</v>
      </c>
      <c r="G78" s="35" t="s">
        <v>495</v>
      </c>
      <c r="H78" s="89"/>
      <c r="I78" s="89"/>
    </row>
    <row r="79" spans="1:9" ht="42.75" customHeight="1">
      <c r="A79" s="47" t="s">
        <v>113</v>
      </c>
      <c r="B79" s="47" t="s">
        <v>155</v>
      </c>
      <c r="C79" s="146">
        <v>3300000000</v>
      </c>
      <c r="D79" s="146">
        <v>0</v>
      </c>
      <c r="E79" s="146">
        <v>3300000000</v>
      </c>
      <c r="F79" s="67" t="s">
        <v>115</v>
      </c>
      <c r="G79" s="35" t="s">
        <v>498</v>
      </c>
      <c r="H79" s="89"/>
      <c r="I79" s="89"/>
    </row>
    <row r="80" spans="1:9" ht="42.75" customHeight="1">
      <c r="A80" s="47" t="s">
        <v>113</v>
      </c>
      <c r="B80" s="47" t="s">
        <v>156</v>
      </c>
      <c r="C80" s="146">
        <v>3300000000</v>
      </c>
      <c r="D80" s="146">
        <v>0</v>
      </c>
      <c r="E80" s="146">
        <v>3300000000</v>
      </c>
      <c r="F80" s="67" t="s">
        <v>115</v>
      </c>
      <c r="G80" s="35" t="s">
        <v>498</v>
      </c>
      <c r="H80" s="89"/>
      <c r="I80" s="89"/>
    </row>
    <row r="81" spans="1:9" ht="42.75" customHeight="1">
      <c r="A81" s="47" t="s">
        <v>113</v>
      </c>
      <c r="B81" s="47" t="s">
        <v>157</v>
      </c>
      <c r="C81" s="146">
        <v>3300000000</v>
      </c>
      <c r="D81" s="146">
        <v>0</v>
      </c>
      <c r="E81" s="146">
        <v>3300000000</v>
      </c>
      <c r="F81" s="67" t="s">
        <v>115</v>
      </c>
      <c r="G81" s="35" t="s">
        <v>495</v>
      </c>
      <c r="H81" s="89"/>
      <c r="I81" s="89"/>
    </row>
    <row r="82" spans="1:9" ht="42.75" customHeight="1">
      <c r="A82" s="47" t="s">
        <v>113</v>
      </c>
      <c r="B82" s="47" t="s">
        <v>158</v>
      </c>
      <c r="C82" s="146">
        <v>3300000000</v>
      </c>
      <c r="D82" s="146">
        <v>0</v>
      </c>
      <c r="E82" s="146">
        <v>3300000000</v>
      </c>
      <c r="F82" s="67" t="s">
        <v>115</v>
      </c>
      <c r="G82" s="35" t="s">
        <v>501</v>
      </c>
      <c r="H82" s="89"/>
      <c r="I82" s="89"/>
    </row>
    <row r="83" spans="1:9" ht="42.75" customHeight="1">
      <c r="A83" s="47" t="s">
        <v>113</v>
      </c>
      <c r="B83" s="47" t="s">
        <v>159</v>
      </c>
      <c r="C83" s="146">
        <v>3300000000</v>
      </c>
      <c r="D83" s="146">
        <v>0</v>
      </c>
      <c r="E83" s="146">
        <v>3300000000</v>
      </c>
      <c r="F83" s="67" t="s">
        <v>115</v>
      </c>
      <c r="G83" s="54" t="s">
        <v>502</v>
      </c>
      <c r="H83" s="96"/>
      <c r="I83" s="96"/>
    </row>
    <row r="84" spans="1:9" ht="42.75" customHeight="1">
      <c r="A84" s="47" t="s">
        <v>113</v>
      </c>
      <c r="B84" s="47" t="s">
        <v>160</v>
      </c>
      <c r="C84" s="146">
        <v>3000000000</v>
      </c>
      <c r="D84" s="146">
        <v>0</v>
      </c>
      <c r="E84" s="146">
        <v>3000000000</v>
      </c>
      <c r="F84" s="67" t="s">
        <v>115</v>
      </c>
      <c r="G84" s="35" t="s">
        <v>503</v>
      </c>
      <c r="H84" s="89"/>
      <c r="I84" s="89"/>
    </row>
    <row r="85" spans="1:9" ht="57.75" customHeight="1">
      <c r="A85" s="47" t="s">
        <v>113</v>
      </c>
      <c r="B85" s="47" t="s">
        <v>161</v>
      </c>
      <c r="C85" s="146">
        <v>6500000000</v>
      </c>
      <c r="D85" s="146">
        <v>0</v>
      </c>
      <c r="E85" s="146">
        <v>6500000000</v>
      </c>
      <c r="F85" s="67" t="s">
        <v>115</v>
      </c>
      <c r="G85" s="35" t="s">
        <v>504</v>
      </c>
      <c r="H85" s="89"/>
      <c r="I85" s="89"/>
    </row>
    <row r="86" spans="1:9" ht="57.75" customHeight="1">
      <c r="A86" s="47" t="s">
        <v>103</v>
      </c>
      <c r="B86" s="47" t="s">
        <v>162</v>
      </c>
      <c r="C86" s="146">
        <v>320000000</v>
      </c>
      <c r="D86" s="146">
        <v>0</v>
      </c>
      <c r="E86" s="146">
        <v>320000000</v>
      </c>
      <c r="F86" s="67" t="s">
        <v>117</v>
      </c>
      <c r="G86" s="35" t="s">
        <v>505</v>
      </c>
      <c r="H86" s="89"/>
      <c r="I86" s="89"/>
    </row>
    <row r="87" spans="1:9" ht="57.75" customHeight="1">
      <c r="A87" s="47" t="s">
        <v>98</v>
      </c>
      <c r="B87" s="47" t="s">
        <v>163</v>
      </c>
      <c r="C87" s="146">
        <v>18000000000</v>
      </c>
      <c r="D87" s="146">
        <v>0</v>
      </c>
      <c r="E87" s="146">
        <f>+C87+D87</f>
        <v>18000000000</v>
      </c>
      <c r="F87" s="60" t="s">
        <v>164</v>
      </c>
      <c r="G87" s="35" t="s">
        <v>506</v>
      </c>
      <c r="H87" s="89"/>
      <c r="I87" s="89"/>
    </row>
    <row r="88" spans="1:9" ht="57.75" customHeight="1">
      <c r="A88" s="28" t="s">
        <v>98</v>
      </c>
      <c r="B88" s="28" t="s">
        <v>165</v>
      </c>
      <c r="C88" s="146">
        <v>856208160</v>
      </c>
      <c r="D88" s="146">
        <v>0</v>
      </c>
      <c r="E88" s="146">
        <f>+C88+D88</f>
        <v>856208160</v>
      </c>
      <c r="F88" s="60" t="s">
        <v>112</v>
      </c>
      <c r="G88" s="34" t="s">
        <v>507</v>
      </c>
      <c r="H88" s="157"/>
      <c r="I88" s="89"/>
    </row>
    <row r="89" spans="1:9" ht="57.75" customHeight="1">
      <c r="A89" s="28" t="s">
        <v>70</v>
      </c>
      <c r="B89" s="28" t="s">
        <v>166</v>
      </c>
      <c r="C89" s="146">
        <v>3255584463</v>
      </c>
      <c r="D89" s="146">
        <v>0</v>
      </c>
      <c r="E89" s="146">
        <f t="shared" ref="E89:E104" si="4">+D89+C89</f>
        <v>3255584463</v>
      </c>
      <c r="F89" s="60" t="s">
        <v>140</v>
      </c>
      <c r="G89" s="34" t="s">
        <v>508</v>
      </c>
      <c r="H89" s="157"/>
      <c r="I89" s="89"/>
    </row>
    <row r="90" spans="1:9" ht="111.75" customHeight="1">
      <c r="A90" s="28" t="s">
        <v>98</v>
      </c>
      <c r="B90" s="149" t="s">
        <v>167</v>
      </c>
      <c r="C90" s="146">
        <v>15000000000</v>
      </c>
      <c r="D90" s="146">
        <v>3750000000</v>
      </c>
      <c r="E90" s="146">
        <f t="shared" si="4"/>
        <v>18750000000</v>
      </c>
      <c r="F90" s="60" t="s">
        <v>112</v>
      </c>
      <c r="G90" s="38" t="s">
        <v>509</v>
      </c>
      <c r="H90" s="158"/>
      <c r="I90" s="94"/>
    </row>
    <row r="91" spans="1:9" ht="75" customHeight="1">
      <c r="A91" s="28" t="s">
        <v>98</v>
      </c>
      <c r="B91" s="149" t="s">
        <v>169</v>
      </c>
      <c r="C91" s="146">
        <v>5000000000</v>
      </c>
      <c r="D91" s="146">
        <v>1250000000</v>
      </c>
      <c r="E91" s="146">
        <f t="shared" si="4"/>
        <v>6250000000</v>
      </c>
      <c r="F91" s="60" t="s">
        <v>112</v>
      </c>
      <c r="G91" s="38" t="s">
        <v>510</v>
      </c>
      <c r="H91" s="158"/>
      <c r="I91" s="94"/>
    </row>
    <row r="92" spans="1:9" ht="100.5" customHeight="1">
      <c r="A92" s="28" t="s">
        <v>98</v>
      </c>
      <c r="B92" s="149" t="s">
        <v>170</v>
      </c>
      <c r="C92" s="146">
        <v>2000000000</v>
      </c>
      <c r="D92" s="146">
        <v>500000000</v>
      </c>
      <c r="E92" s="146">
        <f t="shared" si="4"/>
        <v>2500000000</v>
      </c>
      <c r="F92" s="60" t="s">
        <v>112</v>
      </c>
      <c r="G92" s="38" t="s">
        <v>511</v>
      </c>
      <c r="H92" s="158"/>
      <c r="I92" s="94"/>
    </row>
    <row r="93" spans="1:9" ht="57.75" customHeight="1">
      <c r="A93" s="28" t="s">
        <v>98</v>
      </c>
      <c r="B93" s="149" t="s">
        <v>171</v>
      </c>
      <c r="C93" s="146">
        <v>25000000000</v>
      </c>
      <c r="D93" s="146">
        <v>5000000000</v>
      </c>
      <c r="E93" s="146">
        <f t="shared" si="4"/>
        <v>30000000000</v>
      </c>
      <c r="F93" s="36" t="s">
        <v>512</v>
      </c>
      <c r="G93" s="38" t="s">
        <v>513</v>
      </c>
      <c r="H93" s="158"/>
      <c r="I93" s="94"/>
    </row>
    <row r="94" spans="1:9" ht="63.75" customHeight="1">
      <c r="A94" s="29" t="s">
        <v>175</v>
      </c>
      <c r="B94" s="28" t="s">
        <v>176</v>
      </c>
      <c r="C94" s="146">
        <v>37000000000</v>
      </c>
      <c r="D94" s="146">
        <v>5000000000</v>
      </c>
      <c r="E94" s="146">
        <f t="shared" si="4"/>
        <v>42000000000</v>
      </c>
      <c r="F94" s="39" t="s">
        <v>177</v>
      </c>
      <c r="G94" s="34" t="s">
        <v>514</v>
      </c>
      <c r="H94" s="157"/>
      <c r="I94" s="89"/>
    </row>
    <row r="95" spans="1:9" ht="48.75" customHeight="1">
      <c r="A95" s="29" t="s">
        <v>175</v>
      </c>
      <c r="B95" s="28" t="s">
        <v>179</v>
      </c>
      <c r="C95" s="146">
        <v>36895891663</v>
      </c>
      <c r="D95" s="146">
        <v>0</v>
      </c>
      <c r="E95" s="146">
        <f t="shared" si="4"/>
        <v>36895891663</v>
      </c>
      <c r="F95" s="39" t="s">
        <v>180</v>
      </c>
      <c r="G95" s="34" t="s">
        <v>515</v>
      </c>
      <c r="H95" s="157"/>
      <c r="I95" s="89"/>
    </row>
    <row r="96" spans="1:9" ht="87" customHeight="1">
      <c r="A96" s="29" t="s">
        <v>175</v>
      </c>
      <c r="B96" s="28" t="s">
        <v>182</v>
      </c>
      <c r="C96" s="146">
        <v>30000000000</v>
      </c>
      <c r="D96" s="146">
        <v>0</v>
      </c>
      <c r="E96" s="146">
        <f t="shared" si="4"/>
        <v>30000000000</v>
      </c>
      <c r="F96" s="39" t="s">
        <v>180</v>
      </c>
      <c r="G96" s="34" t="s">
        <v>516</v>
      </c>
      <c r="H96" s="157"/>
      <c r="I96" s="89"/>
    </row>
    <row r="97" spans="1:9" ht="87" customHeight="1">
      <c r="A97" s="29" t="s">
        <v>175</v>
      </c>
      <c r="B97" s="28" t="s">
        <v>184</v>
      </c>
      <c r="C97" s="146">
        <v>22458423926</v>
      </c>
      <c r="D97" s="146">
        <v>0</v>
      </c>
      <c r="E97" s="146">
        <f t="shared" si="4"/>
        <v>22458423926</v>
      </c>
      <c r="F97" s="39" t="s">
        <v>180</v>
      </c>
      <c r="G97" s="34" t="s">
        <v>517</v>
      </c>
      <c r="H97" s="157"/>
      <c r="I97" s="89"/>
    </row>
    <row r="98" spans="1:9" ht="87" customHeight="1">
      <c r="A98" s="29" t="s">
        <v>175</v>
      </c>
      <c r="B98" s="28" t="s">
        <v>185</v>
      </c>
      <c r="C98" s="146">
        <v>44165636109</v>
      </c>
      <c r="D98" s="146">
        <v>0</v>
      </c>
      <c r="E98" s="146">
        <f t="shared" si="4"/>
        <v>44165636109</v>
      </c>
      <c r="F98" s="39" t="s">
        <v>180</v>
      </c>
      <c r="G98" s="34" t="s">
        <v>518</v>
      </c>
      <c r="H98" s="157"/>
      <c r="I98" s="89"/>
    </row>
    <row r="99" spans="1:9" ht="77.25" customHeight="1">
      <c r="A99" s="29" t="s">
        <v>175</v>
      </c>
      <c r="B99" s="28" t="s">
        <v>187</v>
      </c>
      <c r="C99" s="146">
        <v>16497522812</v>
      </c>
      <c r="D99" s="146">
        <v>0</v>
      </c>
      <c r="E99" s="146">
        <f t="shared" si="4"/>
        <v>16497522812</v>
      </c>
      <c r="F99" s="39" t="s">
        <v>180</v>
      </c>
      <c r="G99" s="34" t="s">
        <v>519</v>
      </c>
      <c r="H99" s="157"/>
      <c r="I99" s="89"/>
    </row>
    <row r="100" spans="1:9" ht="48.75" customHeight="1">
      <c r="A100" s="29" t="s">
        <v>175</v>
      </c>
      <c r="B100" s="28" t="s">
        <v>188</v>
      </c>
      <c r="C100" s="146">
        <v>14550608204</v>
      </c>
      <c r="D100" s="146">
        <v>0</v>
      </c>
      <c r="E100" s="146">
        <f t="shared" si="4"/>
        <v>14550608204</v>
      </c>
      <c r="F100" s="39" t="s">
        <v>180</v>
      </c>
      <c r="G100" s="34" t="s">
        <v>519</v>
      </c>
      <c r="H100" s="157"/>
      <c r="I100" s="89"/>
    </row>
    <row r="101" spans="1:9" ht="57" customHeight="1">
      <c r="A101" s="29" t="s">
        <v>175</v>
      </c>
      <c r="B101" s="28" t="s">
        <v>189</v>
      </c>
      <c r="C101" s="146">
        <v>1218590954</v>
      </c>
      <c r="D101" s="146">
        <v>0</v>
      </c>
      <c r="E101" s="146">
        <f t="shared" si="4"/>
        <v>1218590954</v>
      </c>
      <c r="F101" s="39" t="s">
        <v>180</v>
      </c>
      <c r="G101" s="34" t="s">
        <v>520</v>
      </c>
      <c r="H101" s="157"/>
      <c r="I101" s="89"/>
    </row>
    <row r="102" spans="1:9" ht="87" customHeight="1">
      <c r="A102" s="29" t="s">
        <v>175</v>
      </c>
      <c r="B102" s="28" t="s">
        <v>190</v>
      </c>
      <c r="C102" s="146">
        <v>329933688</v>
      </c>
      <c r="D102" s="146">
        <v>0</v>
      </c>
      <c r="E102" s="146">
        <f t="shared" si="4"/>
        <v>329933688</v>
      </c>
      <c r="F102" s="39" t="s">
        <v>180</v>
      </c>
      <c r="G102" s="34" t="s">
        <v>521</v>
      </c>
      <c r="H102" s="157"/>
      <c r="I102" s="89"/>
    </row>
    <row r="103" spans="1:9" ht="87" customHeight="1">
      <c r="A103" s="29" t="s">
        <v>175</v>
      </c>
      <c r="B103" s="28" t="s">
        <v>191</v>
      </c>
      <c r="C103" s="146">
        <v>535260922</v>
      </c>
      <c r="D103" s="146">
        <v>0</v>
      </c>
      <c r="E103" s="146">
        <f t="shared" si="4"/>
        <v>535260922</v>
      </c>
      <c r="F103" s="39" t="s">
        <v>180</v>
      </c>
      <c r="G103" s="34" t="s">
        <v>522</v>
      </c>
      <c r="H103" s="157"/>
      <c r="I103" s="89"/>
    </row>
    <row r="104" spans="1:9" ht="87" customHeight="1">
      <c r="A104" s="29" t="s">
        <v>175</v>
      </c>
      <c r="B104" s="28" t="s">
        <v>192</v>
      </c>
      <c r="C104" s="146">
        <v>3283059964</v>
      </c>
      <c r="D104" s="146">
        <v>0</v>
      </c>
      <c r="E104" s="146">
        <f t="shared" si="4"/>
        <v>3283059964</v>
      </c>
      <c r="F104" s="39" t="s">
        <v>180</v>
      </c>
      <c r="G104" s="34" t="s">
        <v>523</v>
      </c>
      <c r="H104" s="157"/>
      <c r="I104" s="89"/>
    </row>
    <row r="105" spans="1:9" ht="65.25" customHeight="1">
      <c r="A105" s="28" t="s">
        <v>194</v>
      </c>
      <c r="B105" s="28" t="s">
        <v>195</v>
      </c>
      <c r="C105" s="146">
        <v>250000000</v>
      </c>
      <c r="D105" s="146">
        <v>0</v>
      </c>
      <c r="E105" s="146">
        <v>250000000</v>
      </c>
      <c r="F105" s="60" t="s">
        <v>196</v>
      </c>
      <c r="G105" s="34" t="s">
        <v>524</v>
      </c>
      <c r="H105" s="157"/>
      <c r="I105" s="89"/>
    </row>
    <row r="106" spans="1:9" ht="65.25" customHeight="1">
      <c r="A106" s="28" t="s">
        <v>194</v>
      </c>
      <c r="B106" s="28" t="s">
        <v>197</v>
      </c>
      <c r="C106" s="146">
        <v>480000000</v>
      </c>
      <c r="D106" s="146">
        <v>0</v>
      </c>
      <c r="E106" s="146">
        <v>480000000</v>
      </c>
      <c r="F106" s="60" t="s">
        <v>196</v>
      </c>
      <c r="G106" s="34" t="s">
        <v>525</v>
      </c>
      <c r="H106" s="157"/>
      <c r="I106" s="89"/>
    </row>
    <row r="107" spans="1:9" ht="65.25" customHeight="1">
      <c r="A107" s="28" t="s">
        <v>194</v>
      </c>
      <c r="B107" s="28" t="s">
        <v>198</v>
      </c>
      <c r="C107" s="146">
        <v>500000000</v>
      </c>
      <c r="D107" s="146">
        <v>0</v>
      </c>
      <c r="E107" s="146">
        <v>500000000</v>
      </c>
      <c r="F107" s="60" t="s">
        <v>196</v>
      </c>
      <c r="G107" s="34" t="s">
        <v>526</v>
      </c>
      <c r="H107" s="157"/>
      <c r="I107" s="89"/>
    </row>
    <row r="108" spans="1:9" ht="65.25" customHeight="1">
      <c r="A108" s="28" t="s">
        <v>194</v>
      </c>
      <c r="B108" s="28" t="s">
        <v>199</v>
      </c>
      <c r="C108" s="146">
        <v>564285714</v>
      </c>
      <c r="D108" s="146">
        <v>0</v>
      </c>
      <c r="E108" s="146">
        <v>564285714</v>
      </c>
      <c r="F108" s="60" t="s">
        <v>196</v>
      </c>
      <c r="G108" s="34" t="s">
        <v>527</v>
      </c>
      <c r="H108" s="157"/>
      <c r="I108" s="89"/>
    </row>
    <row r="109" spans="1:9" ht="65.25" customHeight="1">
      <c r="A109" s="28" t="s">
        <v>194</v>
      </c>
      <c r="B109" s="28" t="s">
        <v>200</v>
      </c>
      <c r="C109" s="146">
        <v>564285714</v>
      </c>
      <c r="D109" s="146">
        <v>0</v>
      </c>
      <c r="E109" s="146">
        <v>564285714</v>
      </c>
      <c r="F109" s="60" t="s">
        <v>196</v>
      </c>
      <c r="G109" s="34" t="s">
        <v>527</v>
      </c>
      <c r="H109" s="157"/>
      <c r="I109" s="89"/>
    </row>
    <row r="110" spans="1:9" ht="65.25" customHeight="1">
      <c r="A110" s="28" t="s">
        <v>194</v>
      </c>
      <c r="B110" s="28" t="s">
        <v>201</v>
      </c>
      <c r="C110" s="146">
        <v>75184000000</v>
      </c>
      <c r="D110" s="146">
        <v>0</v>
      </c>
      <c r="E110" s="146">
        <v>75184000000</v>
      </c>
      <c r="F110" s="60" t="s">
        <v>196</v>
      </c>
      <c r="G110" s="34" t="s">
        <v>528</v>
      </c>
      <c r="H110" s="157"/>
      <c r="I110" s="89"/>
    </row>
    <row r="111" spans="1:9" ht="65.25" customHeight="1">
      <c r="A111" s="28" t="s">
        <v>203</v>
      </c>
      <c r="B111" s="28" t="s">
        <v>204</v>
      </c>
      <c r="C111" s="146">
        <v>18600000000000</v>
      </c>
      <c r="D111" s="146">
        <v>0</v>
      </c>
      <c r="E111" s="146">
        <f t="shared" ref="E111:E123" si="5">+D111+C111</f>
        <v>18600000000000</v>
      </c>
      <c r="F111" s="60" t="s">
        <v>205</v>
      </c>
      <c r="G111" s="34" t="s">
        <v>529</v>
      </c>
      <c r="H111" s="157"/>
      <c r="I111" s="89"/>
    </row>
    <row r="112" spans="1:9" ht="65.25" customHeight="1">
      <c r="A112" s="28" t="s">
        <v>203</v>
      </c>
      <c r="B112" s="28" t="s">
        <v>207</v>
      </c>
      <c r="C112" s="146">
        <v>602785224502.61169</v>
      </c>
      <c r="D112" s="146">
        <v>0</v>
      </c>
      <c r="E112" s="146">
        <f t="shared" si="5"/>
        <v>602785224502.61169</v>
      </c>
      <c r="F112" s="60" t="s">
        <v>208</v>
      </c>
      <c r="G112" s="34" t="s">
        <v>530</v>
      </c>
      <c r="H112" s="157"/>
      <c r="I112" s="89"/>
    </row>
    <row r="113" spans="1:9" ht="65.25" customHeight="1">
      <c r="A113" s="28" t="s">
        <v>203</v>
      </c>
      <c r="B113" s="28" t="s">
        <v>210</v>
      </c>
      <c r="C113" s="146">
        <v>666483582568</v>
      </c>
      <c r="D113" s="146">
        <v>0</v>
      </c>
      <c r="E113" s="146">
        <f t="shared" si="5"/>
        <v>666483582568</v>
      </c>
      <c r="F113" s="60" t="s">
        <v>208</v>
      </c>
      <c r="G113" s="34" t="s">
        <v>531</v>
      </c>
      <c r="H113" s="157"/>
      <c r="I113" s="89"/>
    </row>
    <row r="114" spans="1:9" ht="65.25" customHeight="1">
      <c r="A114" s="28" t="s">
        <v>203</v>
      </c>
      <c r="B114" s="28" t="s">
        <v>211</v>
      </c>
      <c r="C114" s="146">
        <v>1041957550883</v>
      </c>
      <c r="D114" s="146">
        <v>0</v>
      </c>
      <c r="E114" s="146">
        <f t="shared" si="5"/>
        <v>1041957550883</v>
      </c>
      <c r="F114" s="60" t="s">
        <v>208</v>
      </c>
      <c r="G114" s="34" t="s">
        <v>532</v>
      </c>
      <c r="H114" s="157"/>
      <c r="I114" s="89"/>
    </row>
    <row r="115" spans="1:9" ht="65.25" customHeight="1">
      <c r="A115" s="28" t="s">
        <v>203</v>
      </c>
      <c r="B115" s="28" t="s">
        <v>213</v>
      </c>
      <c r="C115" s="146">
        <v>434553424034.30597</v>
      </c>
      <c r="D115" s="146">
        <v>0</v>
      </c>
      <c r="E115" s="146">
        <f t="shared" si="5"/>
        <v>434553424034.30597</v>
      </c>
      <c r="F115" s="60" t="s">
        <v>208</v>
      </c>
      <c r="G115" s="34" t="s">
        <v>532</v>
      </c>
      <c r="H115" s="157"/>
      <c r="I115" s="89"/>
    </row>
    <row r="116" spans="1:9" ht="65.25" customHeight="1">
      <c r="A116" s="28" t="s">
        <v>203</v>
      </c>
      <c r="B116" s="28" t="s">
        <v>215</v>
      </c>
      <c r="C116" s="146">
        <v>384587872212</v>
      </c>
      <c r="D116" s="146">
        <v>0</v>
      </c>
      <c r="E116" s="146">
        <f t="shared" si="5"/>
        <v>384587872212</v>
      </c>
      <c r="F116" s="60" t="s">
        <v>208</v>
      </c>
      <c r="G116" s="34" t="s">
        <v>533</v>
      </c>
      <c r="H116" s="157"/>
      <c r="I116" s="89"/>
    </row>
    <row r="117" spans="1:9" ht="65.25" customHeight="1">
      <c r="A117" s="28" t="s">
        <v>203</v>
      </c>
      <c r="B117" s="28" t="s">
        <v>217</v>
      </c>
      <c r="C117" s="146">
        <v>97536000000</v>
      </c>
      <c r="D117" s="146">
        <v>0</v>
      </c>
      <c r="E117" s="146">
        <f t="shared" si="5"/>
        <v>97536000000</v>
      </c>
      <c r="F117" s="60" t="s">
        <v>208</v>
      </c>
      <c r="G117" s="34" t="s">
        <v>534</v>
      </c>
      <c r="H117" s="157"/>
      <c r="I117" s="89"/>
    </row>
    <row r="118" spans="1:9" ht="65.25" customHeight="1">
      <c r="A118" s="28" t="s">
        <v>203</v>
      </c>
      <c r="B118" s="28" t="s">
        <v>219</v>
      </c>
      <c r="C118" s="146">
        <v>169372000000</v>
      </c>
      <c r="D118" s="146">
        <v>0</v>
      </c>
      <c r="E118" s="146">
        <f t="shared" si="5"/>
        <v>169372000000</v>
      </c>
      <c r="F118" s="60" t="s">
        <v>208</v>
      </c>
      <c r="G118" s="34" t="s">
        <v>535</v>
      </c>
      <c r="H118" s="157"/>
      <c r="I118" s="89"/>
    </row>
    <row r="119" spans="1:9" ht="65.25" customHeight="1">
      <c r="A119" s="28" t="s">
        <v>203</v>
      </c>
      <c r="B119" s="28" t="s">
        <v>221</v>
      </c>
      <c r="C119" s="146">
        <v>100000000000</v>
      </c>
      <c r="D119" s="146">
        <v>0</v>
      </c>
      <c r="E119" s="146">
        <f t="shared" si="5"/>
        <v>100000000000</v>
      </c>
      <c r="F119" s="60" t="s">
        <v>208</v>
      </c>
      <c r="G119" s="34" t="s">
        <v>536</v>
      </c>
      <c r="H119" s="157"/>
      <c r="I119" s="89"/>
    </row>
    <row r="120" spans="1:9" ht="65.25" customHeight="1">
      <c r="A120" s="28" t="s">
        <v>203</v>
      </c>
      <c r="B120" s="28" t="s">
        <v>223</v>
      </c>
      <c r="C120" s="146">
        <v>8000000000</v>
      </c>
      <c r="D120" s="146">
        <v>0</v>
      </c>
      <c r="E120" s="146">
        <f t="shared" si="5"/>
        <v>8000000000</v>
      </c>
      <c r="F120" s="60" t="s">
        <v>208</v>
      </c>
      <c r="G120" s="34" t="s">
        <v>537</v>
      </c>
      <c r="H120" s="157"/>
      <c r="I120" s="89"/>
    </row>
    <row r="121" spans="1:9" ht="65.25" customHeight="1">
      <c r="A121" s="28" t="s">
        <v>203</v>
      </c>
      <c r="B121" s="28" t="s">
        <v>224</v>
      </c>
      <c r="C121" s="146">
        <v>60000000000</v>
      </c>
      <c r="D121" s="146">
        <v>0</v>
      </c>
      <c r="E121" s="146">
        <f t="shared" si="5"/>
        <v>60000000000</v>
      </c>
      <c r="F121" s="60" t="s">
        <v>208</v>
      </c>
      <c r="G121" s="34" t="s">
        <v>538</v>
      </c>
      <c r="H121" s="157"/>
      <c r="I121" s="89"/>
    </row>
    <row r="122" spans="1:9" ht="65.25" customHeight="1">
      <c r="A122" s="28" t="s">
        <v>113</v>
      </c>
      <c r="B122" s="28" t="s">
        <v>226</v>
      </c>
      <c r="C122" s="146">
        <v>9000000000</v>
      </c>
      <c r="D122" s="146">
        <v>0</v>
      </c>
      <c r="E122" s="146">
        <f t="shared" si="5"/>
        <v>9000000000</v>
      </c>
      <c r="F122" s="60" t="s">
        <v>115</v>
      </c>
      <c r="G122" s="34" t="s">
        <v>539</v>
      </c>
      <c r="H122" s="157"/>
      <c r="I122" s="89"/>
    </row>
    <row r="123" spans="1:9" ht="65.25" customHeight="1">
      <c r="A123" s="28" t="s">
        <v>203</v>
      </c>
      <c r="B123" s="28" t="s">
        <v>227</v>
      </c>
      <c r="C123" s="146">
        <v>88000000000</v>
      </c>
      <c r="D123" s="146">
        <v>22000000000</v>
      </c>
      <c r="E123" s="146">
        <f t="shared" si="5"/>
        <v>110000000000</v>
      </c>
      <c r="F123" s="60" t="s">
        <v>228</v>
      </c>
      <c r="G123" s="34" t="s">
        <v>540</v>
      </c>
      <c r="H123" s="157"/>
      <c r="I123" s="89"/>
    </row>
    <row r="124" spans="1:9" ht="27.75" customHeight="1">
      <c r="A124" s="20" t="s">
        <v>54</v>
      </c>
      <c r="B124" s="14">
        <f>+COUNTA(B7:B123)</f>
        <v>117</v>
      </c>
      <c r="C124" s="148">
        <f>SUM(C7:C123)</f>
        <v>23426348689923.918</v>
      </c>
      <c r="D124" s="155">
        <f>SUM(D7:D123)</f>
        <v>59521331099</v>
      </c>
      <c r="E124" s="148">
        <f>SUM(E7:E123)</f>
        <v>23485870021022.918</v>
      </c>
      <c r="F124" s="14"/>
      <c r="G124" s="25"/>
      <c r="H124" s="159"/>
      <c r="I124" s="99"/>
    </row>
  </sheetData>
  <mergeCells count="1">
    <mergeCell ref="A1:G5"/>
  </mergeCells>
  <pageMargins left="0.70866141732283472" right="0.70866141732283472" top="0.74803149606299213" bottom="0.74803149606299213" header="0.31496062992125984" footer="0.31496062992125984"/>
  <pageSetup scale="30" fitToHeight="0" orientation="portrait" r:id="rId1"/>
  <headerFooter>
    <oddHeader>&amp;L&amp;G&amp;C&amp;"Verdana,Normal"
&amp;"Verdana,Negrita"PLAN ESTRATÉGICO DE INVERSIONES&amp;R&amp;"Calibri"&amp;10&amp;KFF0000 Información pública&amp;1#_x000D_&amp;"Times New Roman"&amp;10&amp;K000000&amp;"Verdana,Normal"
&amp;P de &amp;N</oddHeader>
    <oddFooter xml:space="preserve">&amp;L&amp;"Verdana,Normal"&amp;9F-CA-11&amp;C&amp;"Verdana,Normal"&amp;9Versión: 2&amp;R&amp;"Verdana,Normal"&amp;9Subdirección General de 
Inversiones, Seguimiento y
 Evaluación </oddFooter>
  </headerFooter>
  <rowBreaks count="1" manualBreakCount="1">
    <brk id="123"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202E3-D934-4EB9-B44B-2E0556E7AFBB}">
  <dimension ref="A3:K51"/>
  <sheetViews>
    <sheetView workbookViewId="0"/>
  </sheetViews>
  <sheetFormatPr baseColWidth="10" defaultColWidth="12" defaultRowHeight="12.75"/>
  <cols>
    <col min="1" max="1" width="88.83203125" bestFit="1" customWidth="1"/>
    <col min="2" max="2" width="14" bestFit="1" customWidth="1"/>
    <col min="3" max="3" width="25.1640625" bestFit="1" customWidth="1"/>
    <col min="4" max="4" width="21" bestFit="1" customWidth="1"/>
    <col min="5" max="5" width="25.1640625" bestFit="1" customWidth="1"/>
    <col min="8" max="8" width="93" customWidth="1"/>
    <col min="9" max="9" width="35.1640625" customWidth="1"/>
    <col min="10" max="10" width="61.1640625" customWidth="1"/>
    <col min="11" max="11" width="49.83203125" customWidth="1"/>
  </cols>
  <sheetData>
    <row r="3" spans="1:5">
      <c r="A3" s="143" t="s">
        <v>32</v>
      </c>
      <c r="B3" s="143" t="s">
        <v>693</v>
      </c>
      <c r="C3" s="143" t="s">
        <v>18</v>
      </c>
      <c r="D3" s="143" t="s">
        <v>19</v>
      </c>
      <c r="E3" s="144" t="s">
        <v>20</v>
      </c>
    </row>
    <row r="4" spans="1:5">
      <c r="A4" t="s">
        <v>98</v>
      </c>
      <c r="B4" s="142">
        <v>12</v>
      </c>
      <c r="C4" s="141">
        <v>97679190597</v>
      </c>
      <c r="D4" s="141">
        <v>17386531099</v>
      </c>
      <c r="E4" s="141">
        <v>115065721696</v>
      </c>
    </row>
    <row r="5" spans="1:5">
      <c r="A5" t="s">
        <v>103</v>
      </c>
      <c r="B5" s="142">
        <v>7</v>
      </c>
      <c r="C5" s="141">
        <v>46759185513</v>
      </c>
      <c r="D5" s="141">
        <v>0</v>
      </c>
      <c r="E5" s="141">
        <v>46759185513</v>
      </c>
    </row>
    <row r="6" spans="1:5">
      <c r="A6" t="s">
        <v>83</v>
      </c>
      <c r="B6" s="142">
        <v>3</v>
      </c>
      <c r="C6" s="141">
        <v>3116000000</v>
      </c>
      <c r="D6" s="141">
        <v>0</v>
      </c>
      <c r="E6" s="141">
        <v>3116000000</v>
      </c>
    </row>
    <row r="7" spans="1:5">
      <c r="A7" t="s">
        <v>57</v>
      </c>
      <c r="B7" s="142">
        <v>10</v>
      </c>
      <c r="C7" s="141">
        <v>176106000000</v>
      </c>
      <c r="D7" s="141">
        <v>2200000000</v>
      </c>
      <c r="E7" s="141">
        <v>178306000000</v>
      </c>
    </row>
    <row r="8" spans="1:5">
      <c r="A8" t="s">
        <v>48</v>
      </c>
      <c r="B8" s="142">
        <v>5</v>
      </c>
      <c r="C8" s="141">
        <v>62237053467</v>
      </c>
      <c r="D8" s="141">
        <v>0</v>
      </c>
      <c r="E8" s="141">
        <v>62237053467</v>
      </c>
    </row>
    <row r="9" spans="1:5">
      <c r="A9" t="s">
        <v>113</v>
      </c>
      <c r="B9" s="142">
        <v>23</v>
      </c>
      <c r="C9" s="141">
        <v>111100000000</v>
      </c>
      <c r="D9" s="141">
        <v>0</v>
      </c>
      <c r="E9" s="141">
        <v>111100000000</v>
      </c>
    </row>
    <row r="10" spans="1:5">
      <c r="A10" t="s">
        <v>123</v>
      </c>
      <c r="B10" s="142">
        <v>13</v>
      </c>
      <c r="C10" s="141">
        <v>65259106486</v>
      </c>
      <c r="D10" s="141">
        <v>0</v>
      </c>
      <c r="E10" s="141">
        <v>65259106486</v>
      </c>
    </row>
    <row r="11" spans="1:5">
      <c r="A11" t="s">
        <v>79</v>
      </c>
      <c r="B11" s="142">
        <v>2</v>
      </c>
      <c r="C11" s="141">
        <v>17669854718</v>
      </c>
      <c r="D11" s="141">
        <v>0</v>
      </c>
      <c r="E11" s="141">
        <v>17669854718</v>
      </c>
    </row>
    <row r="12" spans="1:5">
      <c r="A12" t="s">
        <v>194</v>
      </c>
      <c r="B12" s="142">
        <v>6</v>
      </c>
      <c r="C12" s="141">
        <v>77542571428</v>
      </c>
      <c r="D12" s="141">
        <v>0</v>
      </c>
      <c r="E12" s="141">
        <v>77542571428</v>
      </c>
    </row>
    <row r="13" spans="1:5">
      <c r="A13" t="s">
        <v>86</v>
      </c>
      <c r="B13" s="142">
        <v>3</v>
      </c>
      <c r="C13" s="141">
        <v>47123007714</v>
      </c>
      <c r="D13" s="141">
        <v>0</v>
      </c>
      <c r="E13" s="141">
        <v>47123007714</v>
      </c>
    </row>
    <row r="14" spans="1:5">
      <c r="A14" t="s">
        <v>76</v>
      </c>
      <c r="B14" s="142">
        <v>1</v>
      </c>
      <c r="C14" s="141">
        <v>20018447865</v>
      </c>
      <c r="D14" s="141">
        <v>0</v>
      </c>
      <c r="E14" s="141">
        <v>20018447865</v>
      </c>
    </row>
    <row r="15" spans="1:5">
      <c r="A15" t="s">
        <v>175</v>
      </c>
      <c r="B15" s="142">
        <v>11</v>
      </c>
      <c r="C15" s="141">
        <v>206934928242</v>
      </c>
      <c r="D15" s="141">
        <v>5000000000</v>
      </c>
      <c r="E15" s="141">
        <v>211934928242</v>
      </c>
    </row>
    <row r="16" spans="1:5">
      <c r="A16" t="s">
        <v>70</v>
      </c>
      <c r="B16" s="142">
        <v>4</v>
      </c>
      <c r="C16" s="141">
        <v>57250362029</v>
      </c>
      <c r="D16" s="141">
        <v>0</v>
      </c>
      <c r="E16" s="141">
        <v>57250362029</v>
      </c>
    </row>
    <row r="17" spans="1:11">
      <c r="A17" t="s">
        <v>203</v>
      </c>
      <c r="B17" s="142">
        <v>12</v>
      </c>
      <c r="C17" s="141">
        <v>22253275654199.918</v>
      </c>
      <c r="D17" s="141">
        <v>22000000000</v>
      </c>
      <c r="E17" s="141">
        <v>22275275654199.918</v>
      </c>
    </row>
    <row r="18" spans="1:11">
      <c r="A18" t="s">
        <v>40</v>
      </c>
      <c r="B18" s="142">
        <v>5</v>
      </c>
      <c r="C18" s="141">
        <v>184277327665</v>
      </c>
      <c r="D18" s="141">
        <v>12934800000</v>
      </c>
      <c r="E18" s="141">
        <v>197212127665</v>
      </c>
    </row>
    <row r="19" spans="1:11">
      <c r="A19" s="144" t="s">
        <v>694</v>
      </c>
      <c r="B19" s="143">
        <v>117</v>
      </c>
      <c r="C19" s="145">
        <v>23426348689923.918</v>
      </c>
      <c r="D19" s="145">
        <v>59521331099</v>
      </c>
      <c r="E19" s="145">
        <v>23485870021022.918</v>
      </c>
    </row>
    <row r="22" spans="1:11">
      <c r="J22">
        <v>17</v>
      </c>
    </row>
    <row r="23" spans="1:11">
      <c r="A23" s="144" t="s">
        <v>695</v>
      </c>
      <c r="B23" s="143" t="s">
        <v>693</v>
      </c>
      <c r="C23" s="143" t="s">
        <v>18</v>
      </c>
      <c r="D23" s="143" t="s">
        <v>19</v>
      </c>
      <c r="E23" s="144" t="s">
        <v>20</v>
      </c>
      <c r="J23" t="s">
        <v>112</v>
      </c>
    </row>
    <row r="24" spans="1:11">
      <c r="A24" t="s">
        <v>112</v>
      </c>
      <c r="B24" s="142">
        <v>6</v>
      </c>
      <c r="C24" s="141">
        <v>35134510668</v>
      </c>
      <c r="D24" s="141">
        <v>5500000000</v>
      </c>
      <c r="E24" s="141">
        <v>40634510668</v>
      </c>
      <c r="H24" t="s">
        <v>112</v>
      </c>
      <c r="I24" t="s">
        <v>685</v>
      </c>
    </row>
    <row r="25" spans="1:11">
      <c r="A25" t="s">
        <v>110</v>
      </c>
      <c r="B25" s="142">
        <v>1</v>
      </c>
      <c r="C25" s="141">
        <v>4582327956</v>
      </c>
      <c r="D25" s="141">
        <v>2273240968</v>
      </c>
      <c r="E25" s="141">
        <v>6855568924</v>
      </c>
      <c r="J25" t="s">
        <v>72</v>
      </c>
    </row>
    <row r="26" spans="1:11">
      <c r="A26" t="s">
        <v>72</v>
      </c>
      <c r="B26" s="142">
        <v>3</v>
      </c>
      <c r="C26" s="141">
        <v>65588710789</v>
      </c>
      <c r="D26" s="141">
        <v>0</v>
      </c>
      <c r="E26" s="141">
        <v>65588710789</v>
      </c>
      <c r="H26" t="s">
        <v>72</v>
      </c>
      <c r="I26" t="s">
        <v>89</v>
      </c>
    </row>
    <row r="27" spans="1:11">
      <c r="A27" t="s">
        <v>100</v>
      </c>
      <c r="B27" s="142">
        <v>2</v>
      </c>
      <c r="C27" s="141">
        <v>11517773361</v>
      </c>
      <c r="D27" s="141">
        <v>4613290131</v>
      </c>
      <c r="E27" s="141">
        <v>16131063492</v>
      </c>
      <c r="J27" t="s">
        <v>115</v>
      </c>
    </row>
    <row r="28" spans="1:11">
      <c r="A28" t="s">
        <v>115</v>
      </c>
      <c r="B28" s="142">
        <v>23</v>
      </c>
      <c r="C28" s="141">
        <v>111100000000</v>
      </c>
      <c r="D28" s="141">
        <v>0</v>
      </c>
      <c r="E28" s="141">
        <v>111100000000</v>
      </c>
      <c r="H28" t="s">
        <v>115</v>
      </c>
      <c r="I28" t="s">
        <v>681</v>
      </c>
      <c r="J28" s="78" t="s">
        <v>246</v>
      </c>
    </row>
    <row r="29" spans="1:11">
      <c r="A29" t="s">
        <v>172</v>
      </c>
      <c r="B29" s="142">
        <v>1</v>
      </c>
      <c r="C29" s="141">
        <v>25000000000</v>
      </c>
      <c r="D29" s="141">
        <v>5000000000</v>
      </c>
      <c r="E29" s="141">
        <v>30000000000</v>
      </c>
      <c r="H29" s="78" t="s">
        <v>246</v>
      </c>
      <c r="J29" s="78" t="s">
        <v>325</v>
      </c>
    </row>
    <row r="30" spans="1:11">
      <c r="A30" t="s">
        <v>74</v>
      </c>
      <c r="B30" s="142">
        <v>1</v>
      </c>
      <c r="C30" s="141">
        <v>2200000000</v>
      </c>
      <c r="D30" s="141">
        <v>2200000000</v>
      </c>
      <c r="E30" s="141">
        <v>4400000000</v>
      </c>
      <c r="H30" s="78" t="s">
        <v>325</v>
      </c>
    </row>
    <row r="31" spans="1:11" ht="89.25">
      <c r="A31" t="s">
        <v>88</v>
      </c>
      <c r="B31" s="142">
        <v>2</v>
      </c>
      <c r="C31" s="141">
        <v>2450875537</v>
      </c>
      <c r="D31" s="141">
        <v>0</v>
      </c>
      <c r="E31" s="141">
        <v>2450875537</v>
      </c>
      <c r="H31" s="167" t="s">
        <v>88</v>
      </c>
      <c r="I31" t="s">
        <v>89</v>
      </c>
      <c r="J31" s="167" t="s">
        <v>50</v>
      </c>
      <c r="K31" s="168" t="s">
        <v>696</v>
      </c>
    </row>
    <row r="32" spans="1:11">
      <c r="A32" t="s">
        <v>50</v>
      </c>
      <c r="B32" s="142">
        <v>4</v>
      </c>
      <c r="C32" s="141">
        <v>61825773467</v>
      </c>
      <c r="D32" s="141">
        <v>0</v>
      </c>
      <c r="E32" s="141">
        <v>61825773467</v>
      </c>
      <c r="H32" s="167" t="s">
        <v>50</v>
      </c>
      <c r="I32" t="s">
        <v>697</v>
      </c>
      <c r="J32" t="s">
        <v>69</v>
      </c>
    </row>
    <row r="33" spans="1:10">
      <c r="A33" t="s">
        <v>69</v>
      </c>
      <c r="B33" s="142">
        <v>1</v>
      </c>
      <c r="C33" s="141">
        <v>411280000</v>
      </c>
      <c r="D33" s="141">
        <v>0</v>
      </c>
      <c r="E33" s="141">
        <v>411280000</v>
      </c>
      <c r="H33" t="s">
        <v>69</v>
      </c>
      <c r="J33" t="s">
        <v>125</v>
      </c>
    </row>
    <row r="34" spans="1:10">
      <c r="A34" t="s">
        <v>125</v>
      </c>
      <c r="B34" s="142">
        <v>13</v>
      </c>
      <c r="C34" s="141">
        <v>65259106486</v>
      </c>
      <c r="D34" s="141">
        <v>0</v>
      </c>
      <c r="E34" s="141">
        <v>65259106486</v>
      </c>
      <c r="H34" t="s">
        <v>125</v>
      </c>
    </row>
    <row r="35" spans="1:10">
      <c r="A35" t="s">
        <v>228</v>
      </c>
      <c r="B35" s="142">
        <v>1</v>
      </c>
      <c r="C35" s="141">
        <v>88000000000</v>
      </c>
      <c r="D35" s="141">
        <v>22000000000</v>
      </c>
      <c r="E35" s="141">
        <v>110000000000</v>
      </c>
      <c r="H35" s="167" t="s">
        <v>228</v>
      </c>
      <c r="I35" t="s">
        <v>208</v>
      </c>
    </row>
    <row r="36" spans="1:10">
      <c r="A36" t="s">
        <v>164</v>
      </c>
      <c r="B36" s="142">
        <v>1</v>
      </c>
      <c r="C36" s="141">
        <v>18000000000</v>
      </c>
      <c r="D36" s="141">
        <v>0</v>
      </c>
      <c r="E36" s="141">
        <v>18000000000</v>
      </c>
      <c r="J36" t="s">
        <v>117</v>
      </c>
    </row>
    <row r="37" spans="1:10">
      <c r="A37" t="s">
        <v>117</v>
      </c>
      <c r="B37" s="142">
        <v>7</v>
      </c>
      <c r="C37" s="141">
        <v>46759185513</v>
      </c>
      <c r="D37" s="141">
        <v>0</v>
      </c>
      <c r="E37" s="141">
        <v>46759185513</v>
      </c>
      <c r="H37" t="s">
        <v>117</v>
      </c>
      <c r="J37" t="s">
        <v>85</v>
      </c>
    </row>
    <row r="38" spans="1:10">
      <c r="A38" t="s">
        <v>85</v>
      </c>
      <c r="B38" s="142">
        <v>3</v>
      </c>
      <c r="C38" s="141">
        <v>3116000000</v>
      </c>
      <c r="D38" s="141">
        <v>0</v>
      </c>
      <c r="E38" s="141">
        <v>3116000000</v>
      </c>
      <c r="H38" t="s">
        <v>85</v>
      </c>
      <c r="J38" t="s">
        <v>59</v>
      </c>
    </row>
    <row r="39" spans="1:10">
      <c r="A39" t="s">
        <v>59</v>
      </c>
      <c r="B39" s="142">
        <v>9</v>
      </c>
      <c r="C39" s="141">
        <v>173906000000</v>
      </c>
      <c r="D39" s="141">
        <v>0</v>
      </c>
      <c r="E39" s="141">
        <v>173906000000</v>
      </c>
      <c r="H39" t="s">
        <v>59</v>
      </c>
      <c r="J39" t="s">
        <v>196</v>
      </c>
    </row>
    <row r="40" spans="1:10">
      <c r="A40" t="s">
        <v>196</v>
      </c>
      <c r="B40" s="142">
        <v>6</v>
      </c>
      <c r="C40" s="141">
        <v>77542571428</v>
      </c>
      <c r="D40" s="141">
        <v>0</v>
      </c>
      <c r="E40" s="141">
        <v>77542571428</v>
      </c>
      <c r="H40" t="s">
        <v>196</v>
      </c>
      <c r="J40" s="78" t="s">
        <v>698</v>
      </c>
    </row>
    <row r="41" spans="1:10">
      <c r="A41" t="s">
        <v>180</v>
      </c>
      <c r="B41" s="142">
        <v>10</v>
      </c>
      <c r="C41" s="141">
        <v>169934928242</v>
      </c>
      <c r="D41" s="141">
        <v>0</v>
      </c>
      <c r="E41" s="141">
        <v>169934928242</v>
      </c>
      <c r="H41" s="78" t="s">
        <v>698</v>
      </c>
    </row>
    <row r="42" spans="1:10">
      <c r="A42" t="s">
        <v>177</v>
      </c>
      <c r="B42" s="142">
        <v>1</v>
      </c>
      <c r="C42" s="141">
        <v>37000000000</v>
      </c>
      <c r="D42" s="141">
        <v>5000000000</v>
      </c>
      <c r="E42" s="141">
        <v>42000000000</v>
      </c>
      <c r="J42" t="s">
        <v>140</v>
      </c>
    </row>
    <row r="43" spans="1:10">
      <c r="A43" t="s">
        <v>140</v>
      </c>
      <c r="B43" s="142">
        <v>2</v>
      </c>
      <c r="C43" s="141">
        <v>21745022771</v>
      </c>
      <c r="D43" s="141">
        <v>0</v>
      </c>
      <c r="E43" s="141">
        <v>21745022771</v>
      </c>
      <c r="H43" t="s">
        <v>140</v>
      </c>
    </row>
    <row r="44" spans="1:10">
      <c r="A44" t="s">
        <v>94</v>
      </c>
      <c r="B44" s="142">
        <v>1</v>
      </c>
      <c r="C44" s="141">
        <v>18033339258</v>
      </c>
      <c r="D44" s="141">
        <v>0</v>
      </c>
      <c r="E44" s="141">
        <v>18033339258</v>
      </c>
      <c r="J44" t="s">
        <v>208</v>
      </c>
    </row>
    <row r="45" spans="1:10">
      <c r="A45" t="s">
        <v>208</v>
      </c>
      <c r="B45" s="142">
        <v>10</v>
      </c>
      <c r="C45" s="141">
        <v>3565275654199.918</v>
      </c>
      <c r="D45" s="141">
        <v>0</v>
      </c>
      <c r="E45" s="141">
        <v>3565275654199.918</v>
      </c>
      <c r="H45" t="s">
        <v>208</v>
      </c>
    </row>
    <row r="46" spans="1:10">
      <c r="A46" t="s">
        <v>205</v>
      </c>
      <c r="B46" s="142">
        <v>1</v>
      </c>
      <c r="C46" s="141">
        <v>18600000000000</v>
      </c>
      <c r="D46" s="141">
        <v>0</v>
      </c>
      <c r="E46" s="141">
        <v>18600000000000</v>
      </c>
      <c r="J46" t="s">
        <v>42</v>
      </c>
    </row>
    <row r="47" spans="1:10">
      <c r="A47" t="s">
        <v>42</v>
      </c>
      <c r="B47" s="142">
        <v>4</v>
      </c>
      <c r="C47" s="141">
        <v>107700850669</v>
      </c>
      <c r="D47" s="141">
        <v>0</v>
      </c>
      <c r="E47" s="141">
        <v>107700850669</v>
      </c>
      <c r="H47" t="s">
        <v>42</v>
      </c>
    </row>
    <row r="48" spans="1:10">
      <c r="A48" t="s">
        <v>437</v>
      </c>
      <c r="B48" s="142">
        <v>1</v>
      </c>
      <c r="C48" s="141">
        <v>76576476996</v>
      </c>
      <c r="D48" s="141">
        <v>12934800000</v>
      </c>
      <c r="E48" s="141">
        <v>89511276996</v>
      </c>
      <c r="J48" t="s">
        <v>81</v>
      </c>
    </row>
    <row r="49" spans="1:9">
      <c r="A49" t="s">
        <v>81</v>
      </c>
      <c r="B49" s="142">
        <v>2</v>
      </c>
      <c r="C49" s="141">
        <v>17669854718</v>
      </c>
      <c r="D49" s="141">
        <v>0</v>
      </c>
      <c r="E49" s="141">
        <v>17669854718</v>
      </c>
      <c r="H49" t="s">
        <v>81</v>
      </c>
    </row>
    <row r="50" spans="1:9">
      <c r="A50" t="s">
        <v>78</v>
      </c>
      <c r="B50" s="142">
        <v>1</v>
      </c>
      <c r="C50" s="141">
        <v>20018447865</v>
      </c>
      <c r="D50" s="141">
        <v>0</v>
      </c>
      <c r="E50" s="141">
        <v>20018447865</v>
      </c>
      <c r="H50" s="167" t="s">
        <v>78</v>
      </c>
      <c r="I50" t="s">
        <v>89</v>
      </c>
    </row>
    <row r="51" spans="1:9">
      <c r="A51" s="144" t="s">
        <v>694</v>
      </c>
      <c r="B51" s="143">
        <v>117</v>
      </c>
      <c r="C51" s="145">
        <v>23426348689923.918</v>
      </c>
      <c r="D51" s="145">
        <v>59521331099</v>
      </c>
      <c r="E51" s="145">
        <v>23485870021022.918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04ED8-A8A3-43E1-AFF2-A1B181B05272}">
  <sheetPr>
    <pageSetUpPr fitToPage="1"/>
  </sheetPr>
  <dimension ref="A1:M249"/>
  <sheetViews>
    <sheetView workbookViewId="0"/>
  </sheetViews>
  <sheetFormatPr baseColWidth="10" defaultColWidth="9.33203125" defaultRowHeight="14.25" customHeight="1"/>
  <cols>
    <col min="1" max="1" width="43.83203125" style="1" customWidth="1"/>
    <col min="2" max="2" width="27" style="1" customWidth="1"/>
    <col min="3" max="3" width="40.1640625" style="1" customWidth="1"/>
    <col min="4" max="4" width="37.6640625" style="3" customWidth="1"/>
    <col min="5" max="5" width="32.5" style="5" customWidth="1"/>
    <col min="6" max="6" width="28.5" style="1" customWidth="1"/>
    <col min="7" max="7" width="40.6640625" style="68" customWidth="1"/>
    <col min="8" max="8" width="34.5" style="1" customWidth="1"/>
    <col min="9" max="9" width="6.1640625" style="1" customWidth="1"/>
    <col min="10" max="10" width="82.33203125" style="1" customWidth="1"/>
    <col min="11" max="11" width="50.1640625" style="1" customWidth="1"/>
    <col min="12" max="12" width="36.1640625" style="1" customWidth="1"/>
    <col min="13" max="13" width="29.5" style="1" customWidth="1"/>
    <col min="14" max="14" width="28.5" style="1" customWidth="1"/>
    <col min="15" max="16384" width="9.33203125" style="1"/>
  </cols>
  <sheetData>
    <row r="1" spans="1:11">
      <c r="B1" s="73"/>
      <c r="C1" s="73"/>
      <c r="D1" s="73"/>
      <c r="E1" s="73"/>
      <c r="F1" s="73"/>
      <c r="G1" s="73"/>
      <c r="H1" s="73"/>
      <c r="I1" s="73"/>
    </row>
    <row r="2" spans="1:11">
      <c r="B2" s="72"/>
      <c r="C2" s="72"/>
      <c r="D2" s="72"/>
      <c r="E2" s="72"/>
      <c r="F2" s="72"/>
      <c r="G2" s="72"/>
      <c r="H2" s="72"/>
      <c r="I2" s="72"/>
    </row>
    <row r="3" spans="1:11">
      <c r="B3" s="72"/>
      <c r="C3" s="72"/>
      <c r="D3" s="72"/>
      <c r="E3" s="72"/>
      <c r="F3" s="72"/>
      <c r="G3" s="72"/>
      <c r="H3" s="72"/>
      <c r="I3" s="72"/>
    </row>
    <row r="4" spans="1:11">
      <c r="B4" s="72"/>
      <c r="C4" s="72"/>
      <c r="D4" s="72"/>
      <c r="E4" s="72"/>
      <c r="F4" s="72"/>
      <c r="G4" s="72"/>
      <c r="H4" s="72"/>
      <c r="I4" s="72"/>
    </row>
    <row r="5" spans="1:11">
      <c r="B5" s="72"/>
      <c r="C5" s="72"/>
      <c r="D5" s="72"/>
      <c r="E5" s="72"/>
      <c r="F5" s="72"/>
      <c r="G5" s="72"/>
      <c r="H5" s="72"/>
      <c r="I5" s="72"/>
    </row>
    <row r="6" spans="1:11">
      <c r="B6" s="72"/>
      <c r="C6" s="72"/>
      <c r="D6" s="72"/>
      <c r="E6" s="72"/>
      <c r="F6" s="72"/>
      <c r="G6" s="72"/>
      <c r="H6" s="72"/>
      <c r="I6" s="72"/>
    </row>
    <row r="7" spans="1:11" ht="8.25" customHeight="1">
      <c r="B7" s="72"/>
      <c r="C7" s="72"/>
      <c r="D7" s="72"/>
      <c r="E7" s="72"/>
      <c r="F7" s="72"/>
      <c r="G7" s="73"/>
      <c r="H7" s="72"/>
      <c r="I7" s="72"/>
    </row>
    <row r="8" spans="1:11" ht="46.5" customHeight="1">
      <c r="A8" s="194" t="s">
        <v>716</v>
      </c>
      <c r="B8" s="194" t="s">
        <v>32</v>
      </c>
      <c r="C8" s="194" t="s">
        <v>33</v>
      </c>
      <c r="D8" s="194" t="s">
        <v>34</v>
      </c>
      <c r="E8" s="194" t="s">
        <v>35</v>
      </c>
      <c r="F8" s="194" t="s">
        <v>36</v>
      </c>
      <c r="G8" s="194" t="s">
        <v>695</v>
      </c>
      <c r="H8" s="194" t="s">
        <v>713</v>
      </c>
      <c r="I8" s="88"/>
      <c r="K8" s="4"/>
    </row>
    <row r="9" spans="1:11" ht="51.75" customHeight="1">
      <c r="A9" s="173" t="s">
        <v>31</v>
      </c>
      <c r="B9" s="28" t="s">
        <v>40</v>
      </c>
      <c r="C9" s="28" t="s">
        <v>41</v>
      </c>
      <c r="D9" s="216">
        <v>5804480331</v>
      </c>
      <c r="E9" s="216">
        <v>0</v>
      </c>
      <c r="F9" s="216">
        <f>+E9+D9</f>
        <v>5804480331</v>
      </c>
      <c r="G9" s="60" t="s">
        <v>42</v>
      </c>
      <c r="H9" s="197" t="s">
        <v>714</v>
      </c>
      <c r="I9" s="89"/>
      <c r="J9" s="1" t="s">
        <v>387</v>
      </c>
    </row>
    <row r="10" spans="1:11" ht="65.25" customHeight="1">
      <c r="A10" s="173" t="s">
        <v>31</v>
      </c>
      <c r="B10" s="28" t="s">
        <v>40</v>
      </c>
      <c r="C10" s="28" t="s">
        <v>43</v>
      </c>
      <c r="D10" s="216">
        <v>6015778891</v>
      </c>
      <c r="E10" s="216">
        <v>0</v>
      </c>
      <c r="F10" s="217">
        <f>+E10+D10</f>
        <v>6015778891</v>
      </c>
      <c r="G10" s="60" t="s">
        <v>42</v>
      </c>
      <c r="H10" s="197" t="s">
        <v>714</v>
      </c>
      <c r="I10" s="89"/>
      <c r="J10" s="1" t="s">
        <v>387</v>
      </c>
    </row>
    <row r="11" spans="1:11" ht="55.5" customHeight="1">
      <c r="A11" s="173" t="s">
        <v>31</v>
      </c>
      <c r="B11" s="28" t="s">
        <v>40</v>
      </c>
      <c r="C11" s="28" t="s">
        <v>44</v>
      </c>
      <c r="D11" s="217">
        <v>89137132435</v>
      </c>
      <c r="E11" s="216">
        <v>0</v>
      </c>
      <c r="F11" s="217">
        <f t="shared" ref="F11:F17" si="0">+D11+E11</f>
        <v>89137132435</v>
      </c>
      <c r="G11" s="60" t="str">
        <f>+'Formato PEI (observaciones)'!K48</f>
        <v>Ministerio de Vivienda, Ciudad y Territorio</v>
      </c>
      <c r="H11" s="197" t="s">
        <v>714</v>
      </c>
      <c r="J11" s="188" t="s">
        <v>388</v>
      </c>
    </row>
    <row r="12" spans="1:11" ht="51" customHeight="1">
      <c r="A12" s="173" t="s">
        <v>31</v>
      </c>
      <c r="B12" s="28" t="s">
        <v>40</v>
      </c>
      <c r="C12" s="28" t="s">
        <v>45</v>
      </c>
      <c r="D12" s="217">
        <v>6743459012</v>
      </c>
      <c r="E12" s="216">
        <v>0</v>
      </c>
      <c r="F12" s="217">
        <f t="shared" si="0"/>
        <v>6743459012</v>
      </c>
      <c r="G12" s="67" t="s">
        <v>389</v>
      </c>
      <c r="H12" s="197" t="s">
        <v>714</v>
      </c>
      <c r="J12" s="187" t="s">
        <v>390</v>
      </c>
      <c r="K12" s="71" t="s">
        <v>391</v>
      </c>
    </row>
    <row r="13" spans="1:11" ht="57" customHeight="1">
      <c r="A13" s="173" t="s">
        <v>31</v>
      </c>
      <c r="B13" s="28" t="s">
        <v>40</v>
      </c>
      <c r="C13" s="47" t="s">
        <v>46</v>
      </c>
      <c r="D13" s="216">
        <v>76576476996</v>
      </c>
      <c r="E13" s="216">
        <v>12934800000</v>
      </c>
      <c r="F13" s="217">
        <f t="shared" si="0"/>
        <v>89511276996</v>
      </c>
      <c r="G13" s="62" t="s">
        <v>715</v>
      </c>
      <c r="H13" s="161" t="s">
        <v>714</v>
      </c>
      <c r="I13" s="89"/>
      <c r="J13" s="71" t="s">
        <v>392</v>
      </c>
    </row>
    <row r="14" spans="1:11" ht="36.75" customHeight="1">
      <c r="A14" s="173" t="s">
        <v>31</v>
      </c>
      <c r="B14" s="28" t="s">
        <v>48</v>
      </c>
      <c r="C14" s="28" t="s">
        <v>49</v>
      </c>
      <c r="D14" s="216">
        <v>2040317423</v>
      </c>
      <c r="E14" s="216">
        <v>0</v>
      </c>
      <c r="F14" s="217">
        <f t="shared" si="0"/>
        <v>2040317423</v>
      </c>
      <c r="G14" s="60" t="s">
        <v>50</v>
      </c>
      <c r="H14" s="197" t="s">
        <v>714</v>
      </c>
      <c r="I14" s="89"/>
      <c r="J14" s="1" t="s">
        <v>393</v>
      </c>
    </row>
    <row r="15" spans="1:11" ht="34.5" customHeight="1">
      <c r="A15" s="173" t="s">
        <v>31</v>
      </c>
      <c r="B15" s="28" t="s">
        <v>48</v>
      </c>
      <c r="C15" s="28" t="s">
        <v>51</v>
      </c>
      <c r="D15" s="216">
        <v>24844000000</v>
      </c>
      <c r="E15" s="216">
        <v>0</v>
      </c>
      <c r="F15" s="217">
        <f t="shared" si="0"/>
        <v>24844000000</v>
      </c>
      <c r="G15" s="60" t="s">
        <v>50</v>
      </c>
      <c r="H15" s="197" t="s">
        <v>714</v>
      </c>
      <c r="I15" s="89"/>
      <c r="J15" s="71" t="s">
        <v>394</v>
      </c>
    </row>
    <row r="16" spans="1:11" ht="39.75" customHeight="1">
      <c r="A16" s="173" t="s">
        <v>31</v>
      </c>
      <c r="B16" s="28" t="s">
        <v>48</v>
      </c>
      <c r="C16" s="28" t="s">
        <v>52</v>
      </c>
      <c r="D16" s="216">
        <v>33417519388</v>
      </c>
      <c r="E16" s="216">
        <v>0</v>
      </c>
      <c r="F16" s="217">
        <f t="shared" si="0"/>
        <v>33417519388</v>
      </c>
      <c r="G16" s="60" t="s">
        <v>50</v>
      </c>
      <c r="H16" s="197" t="s">
        <v>714</v>
      </c>
      <c r="I16" s="90"/>
      <c r="J16" s="71" t="s">
        <v>395</v>
      </c>
    </row>
    <row r="17" spans="1:11" ht="52.5" customHeight="1">
      <c r="A17" s="173" t="s">
        <v>31</v>
      </c>
      <c r="B17" s="28" t="s">
        <v>48</v>
      </c>
      <c r="C17" s="28" t="s">
        <v>53</v>
      </c>
      <c r="D17" s="216">
        <v>1523936656</v>
      </c>
      <c r="E17" s="216">
        <v>0</v>
      </c>
      <c r="F17" s="217">
        <f t="shared" si="0"/>
        <v>1523936656</v>
      </c>
      <c r="G17" s="67" t="s">
        <v>50</v>
      </c>
      <c r="H17" s="197" t="s">
        <v>714</v>
      </c>
      <c r="I17" s="90"/>
      <c r="J17" s="71" t="s">
        <v>396</v>
      </c>
    </row>
    <row r="18" spans="1:11" ht="38.25" customHeight="1">
      <c r="A18" s="173" t="s">
        <v>56</v>
      </c>
      <c r="B18" s="28" t="s">
        <v>57</v>
      </c>
      <c r="C18" s="28" t="s">
        <v>58</v>
      </c>
      <c r="D18" s="216">
        <v>3000000000</v>
      </c>
      <c r="E18" s="216">
        <v>0</v>
      </c>
      <c r="F18" s="216">
        <f t="shared" ref="F18:F29" si="1">+E18+D18</f>
        <v>3000000000</v>
      </c>
      <c r="G18" s="60" t="s">
        <v>59</v>
      </c>
      <c r="H18" s="60" t="s">
        <v>714</v>
      </c>
      <c r="I18" s="89"/>
      <c r="J18" s="1" t="s">
        <v>397</v>
      </c>
    </row>
    <row r="19" spans="1:11" ht="38.25" customHeight="1">
      <c r="A19" s="173" t="s">
        <v>56</v>
      </c>
      <c r="B19" s="28" t="s">
        <v>57</v>
      </c>
      <c r="C19" s="28" t="s">
        <v>60</v>
      </c>
      <c r="D19" s="216">
        <v>700000000</v>
      </c>
      <c r="E19" s="216">
        <v>0</v>
      </c>
      <c r="F19" s="216">
        <f t="shared" si="1"/>
        <v>700000000</v>
      </c>
      <c r="G19" s="60" t="s">
        <v>59</v>
      </c>
      <c r="H19" s="60" t="s">
        <v>714</v>
      </c>
      <c r="I19" s="89"/>
      <c r="J19" s="1" t="s">
        <v>397</v>
      </c>
    </row>
    <row r="20" spans="1:11" ht="50.25" customHeight="1">
      <c r="A20" s="173" t="s">
        <v>56</v>
      </c>
      <c r="B20" s="28" t="s">
        <v>57</v>
      </c>
      <c r="C20" s="28" t="s">
        <v>61</v>
      </c>
      <c r="D20" s="216">
        <v>500000000</v>
      </c>
      <c r="E20" s="216">
        <v>0</v>
      </c>
      <c r="F20" s="216">
        <f t="shared" si="1"/>
        <v>500000000</v>
      </c>
      <c r="G20" s="60" t="s">
        <v>59</v>
      </c>
      <c r="H20" s="60" t="s">
        <v>714</v>
      </c>
      <c r="I20" s="89"/>
      <c r="J20" s="1" t="s">
        <v>398</v>
      </c>
    </row>
    <row r="21" spans="1:11" ht="46.5" customHeight="1">
      <c r="A21" s="173" t="s">
        <v>56</v>
      </c>
      <c r="B21" s="28" t="s">
        <v>57</v>
      </c>
      <c r="C21" s="28" t="s">
        <v>62</v>
      </c>
      <c r="D21" s="216">
        <v>36353000000</v>
      </c>
      <c r="E21" s="216">
        <v>0</v>
      </c>
      <c r="F21" s="216">
        <f t="shared" si="1"/>
        <v>36353000000</v>
      </c>
      <c r="G21" s="60" t="s">
        <v>59</v>
      </c>
      <c r="H21" s="60" t="s">
        <v>714</v>
      </c>
      <c r="I21" s="89"/>
      <c r="J21" s="1" t="s">
        <v>397</v>
      </c>
    </row>
    <row r="22" spans="1:11" ht="48" customHeight="1">
      <c r="A22" s="173" t="s">
        <v>56</v>
      </c>
      <c r="B22" s="28" t="s">
        <v>57</v>
      </c>
      <c r="C22" s="28" t="s">
        <v>63</v>
      </c>
      <c r="D22" s="216">
        <v>2000000000</v>
      </c>
      <c r="E22" s="216">
        <v>0</v>
      </c>
      <c r="F22" s="216">
        <f t="shared" si="1"/>
        <v>2000000000</v>
      </c>
      <c r="G22" s="60" t="s">
        <v>59</v>
      </c>
      <c r="H22" s="60" t="s">
        <v>714</v>
      </c>
      <c r="I22" s="89"/>
      <c r="J22" s="71" t="s">
        <v>399</v>
      </c>
    </row>
    <row r="23" spans="1:11" ht="56.25" customHeight="1">
      <c r="A23" s="173" t="s">
        <v>56</v>
      </c>
      <c r="B23" s="28" t="s">
        <v>57</v>
      </c>
      <c r="C23" s="28" t="s">
        <v>64</v>
      </c>
      <c r="D23" s="216">
        <v>43000000000</v>
      </c>
      <c r="E23" s="216">
        <v>0</v>
      </c>
      <c r="F23" s="216">
        <f t="shared" si="1"/>
        <v>43000000000</v>
      </c>
      <c r="G23" s="60" t="s">
        <v>59</v>
      </c>
      <c r="H23" s="60" t="s">
        <v>714</v>
      </c>
      <c r="I23" s="89"/>
      <c r="J23" s="1" t="s">
        <v>397</v>
      </c>
    </row>
    <row r="24" spans="1:11" ht="44.25" customHeight="1">
      <c r="A24" s="173" t="s">
        <v>56</v>
      </c>
      <c r="B24" s="28" t="s">
        <v>57</v>
      </c>
      <c r="C24" s="28" t="s">
        <v>65</v>
      </c>
      <c r="D24" s="216">
        <v>52000000000</v>
      </c>
      <c r="E24" s="216">
        <v>0</v>
      </c>
      <c r="F24" s="216">
        <f t="shared" si="1"/>
        <v>52000000000</v>
      </c>
      <c r="G24" s="60" t="s">
        <v>59</v>
      </c>
      <c r="H24" s="60" t="s">
        <v>714</v>
      </c>
      <c r="I24" s="89"/>
      <c r="J24" s="1" t="s">
        <v>398</v>
      </c>
    </row>
    <row r="25" spans="1:11" ht="63" customHeight="1">
      <c r="A25" s="173" t="s">
        <v>56</v>
      </c>
      <c r="B25" s="28" t="s">
        <v>57</v>
      </c>
      <c r="C25" s="28" t="s">
        <v>66</v>
      </c>
      <c r="D25" s="216">
        <v>31353000000</v>
      </c>
      <c r="E25" s="216">
        <v>0</v>
      </c>
      <c r="F25" s="216">
        <f t="shared" si="1"/>
        <v>31353000000</v>
      </c>
      <c r="G25" s="60" t="s">
        <v>59</v>
      </c>
      <c r="H25" s="60" t="s">
        <v>714</v>
      </c>
      <c r="I25" s="89"/>
      <c r="J25" s="1" t="s">
        <v>400</v>
      </c>
    </row>
    <row r="26" spans="1:11" ht="65.25" customHeight="1">
      <c r="A26" s="173" t="s">
        <v>56</v>
      </c>
      <c r="B26" s="28" t="s">
        <v>57</v>
      </c>
      <c r="C26" s="28" t="s">
        <v>67</v>
      </c>
      <c r="D26" s="216">
        <v>5000000000</v>
      </c>
      <c r="E26" s="216">
        <v>0</v>
      </c>
      <c r="F26" s="216">
        <f t="shared" si="1"/>
        <v>5000000000</v>
      </c>
      <c r="G26" s="60" t="s">
        <v>59</v>
      </c>
      <c r="H26" s="60" t="s">
        <v>714</v>
      </c>
      <c r="I26" s="89"/>
      <c r="J26" s="1" t="s">
        <v>397</v>
      </c>
      <c r="K26" s="1" t="s">
        <v>401</v>
      </c>
    </row>
    <row r="27" spans="1:11" ht="65.25" customHeight="1">
      <c r="A27" s="173" t="s">
        <v>56</v>
      </c>
      <c r="B27" s="28" t="s">
        <v>48</v>
      </c>
      <c r="C27" s="28" t="s">
        <v>68</v>
      </c>
      <c r="D27" s="216">
        <v>411280000</v>
      </c>
      <c r="E27" s="216">
        <v>0</v>
      </c>
      <c r="F27" s="216">
        <f t="shared" si="1"/>
        <v>411280000</v>
      </c>
      <c r="G27" s="60" t="s">
        <v>69</v>
      </c>
      <c r="H27" s="60" t="s">
        <v>714</v>
      </c>
      <c r="I27" s="89"/>
      <c r="J27" s="71" t="s">
        <v>402</v>
      </c>
    </row>
    <row r="28" spans="1:11" ht="57.75" customHeight="1">
      <c r="A28" s="173" t="s">
        <v>56</v>
      </c>
      <c r="B28" s="29" t="s">
        <v>70</v>
      </c>
      <c r="C28" s="28" t="s">
        <v>71</v>
      </c>
      <c r="D28" s="216">
        <v>17472000000</v>
      </c>
      <c r="E28" s="216">
        <v>0</v>
      </c>
      <c r="F28" s="216">
        <f t="shared" si="1"/>
        <v>17472000000</v>
      </c>
      <c r="G28" s="60" t="s">
        <v>72</v>
      </c>
      <c r="H28" s="60" t="s">
        <v>714</v>
      </c>
      <c r="I28" s="89"/>
      <c r="J28" s="1" t="s">
        <v>398</v>
      </c>
    </row>
    <row r="29" spans="1:11" ht="42.75" customHeight="1">
      <c r="A29" s="173" t="s">
        <v>56</v>
      </c>
      <c r="B29" s="29" t="s">
        <v>57</v>
      </c>
      <c r="C29" s="28" t="s">
        <v>73</v>
      </c>
      <c r="D29" s="216">
        <v>2200000000</v>
      </c>
      <c r="E29" s="216">
        <v>2200000000</v>
      </c>
      <c r="F29" s="216">
        <f t="shared" si="1"/>
        <v>4400000000</v>
      </c>
      <c r="G29" s="160" t="s">
        <v>74</v>
      </c>
      <c r="H29" s="197" t="s">
        <v>718</v>
      </c>
      <c r="I29" s="89"/>
      <c r="J29" s="1" t="s">
        <v>397</v>
      </c>
    </row>
    <row r="30" spans="1:11" ht="41.25" customHeight="1">
      <c r="A30" s="173" t="s">
        <v>75</v>
      </c>
      <c r="B30" s="28" t="s">
        <v>76</v>
      </c>
      <c r="C30" s="29" t="s">
        <v>77</v>
      </c>
      <c r="D30" s="216">
        <v>20018447865</v>
      </c>
      <c r="E30" s="216">
        <v>0</v>
      </c>
      <c r="F30" s="216">
        <f t="shared" ref="F30:F41" si="2">+D30+E30</f>
        <v>20018447865</v>
      </c>
      <c r="G30" s="39" t="s">
        <v>78</v>
      </c>
      <c r="H30" s="60" t="s">
        <v>714</v>
      </c>
      <c r="I30" s="93"/>
    </row>
    <row r="31" spans="1:11" ht="41.25" customHeight="1">
      <c r="A31" s="173" t="s">
        <v>75</v>
      </c>
      <c r="B31" s="28" t="s">
        <v>79</v>
      </c>
      <c r="C31" s="29" t="s">
        <v>80</v>
      </c>
      <c r="D31" s="216">
        <v>8438159066</v>
      </c>
      <c r="E31" s="216">
        <v>0</v>
      </c>
      <c r="F31" s="216">
        <f t="shared" si="2"/>
        <v>8438159066</v>
      </c>
      <c r="G31" s="39" t="s">
        <v>81</v>
      </c>
      <c r="H31" s="60" t="s">
        <v>714</v>
      </c>
      <c r="I31" s="93"/>
    </row>
    <row r="32" spans="1:11" ht="41.25" customHeight="1">
      <c r="A32" s="173" t="s">
        <v>75</v>
      </c>
      <c r="B32" s="28" t="s">
        <v>79</v>
      </c>
      <c r="C32" s="29" t="s">
        <v>82</v>
      </c>
      <c r="D32" s="216">
        <v>9231695652</v>
      </c>
      <c r="E32" s="216">
        <v>0</v>
      </c>
      <c r="F32" s="216">
        <f t="shared" si="2"/>
        <v>9231695652</v>
      </c>
      <c r="G32" s="39" t="s">
        <v>81</v>
      </c>
      <c r="H32" s="60" t="s">
        <v>714</v>
      </c>
      <c r="I32" s="93"/>
    </row>
    <row r="33" spans="1:12" ht="41.25" customHeight="1">
      <c r="A33" s="173" t="s">
        <v>75</v>
      </c>
      <c r="B33" s="28" t="s">
        <v>83</v>
      </c>
      <c r="C33" s="29" t="s">
        <v>84</v>
      </c>
      <c r="D33" s="216">
        <v>1200000000</v>
      </c>
      <c r="E33" s="216">
        <v>0</v>
      </c>
      <c r="F33" s="216">
        <f t="shared" si="2"/>
        <v>1200000000</v>
      </c>
      <c r="G33" s="39" t="s">
        <v>85</v>
      </c>
      <c r="H33" s="60" t="s">
        <v>714</v>
      </c>
      <c r="I33" s="93"/>
    </row>
    <row r="34" spans="1:12" ht="96" customHeight="1">
      <c r="A34" s="173" t="s">
        <v>75</v>
      </c>
      <c r="B34" s="28" t="s">
        <v>86</v>
      </c>
      <c r="C34" s="29" t="s">
        <v>87</v>
      </c>
      <c r="D34" s="216">
        <v>751941570</v>
      </c>
      <c r="E34" s="216">
        <v>0</v>
      </c>
      <c r="F34" s="216">
        <f t="shared" si="2"/>
        <v>751941570</v>
      </c>
      <c r="G34" s="39" t="s">
        <v>88</v>
      </c>
      <c r="H34" s="60" t="s">
        <v>714</v>
      </c>
      <c r="I34" s="93"/>
    </row>
    <row r="35" spans="1:12" ht="45.75" customHeight="1">
      <c r="A35" s="173" t="s">
        <v>75</v>
      </c>
      <c r="B35" s="28" t="s">
        <v>86</v>
      </c>
      <c r="C35" s="29" t="s">
        <v>90</v>
      </c>
      <c r="D35" s="216">
        <v>1698933967</v>
      </c>
      <c r="E35" s="216">
        <v>0</v>
      </c>
      <c r="F35" s="216">
        <f t="shared" si="2"/>
        <v>1698933967</v>
      </c>
      <c r="G35" s="39" t="s">
        <v>88</v>
      </c>
      <c r="H35" s="60" t="s">
        <v>714</v>
      </c>
      <c r="I35" s="93"/>
    </row>
    <row r="36" spans="1:12" ht="46.5" customHeight="1">
      <c r="A36" s="173" t="s">
        <v>75</v>
      </c>
      <c r="B36" s="28" t="s">
        <v>83</v>
      </c>
      <c r="C36" s="29" t="s">
        <v>91</v>
      </c>
      <c r="D36" s="216">
        <v>716000000</v>
      </c>
      <c r="E36" s="216">
        <v>0</v>
      </c>
      <c r="F36" s="216">
        <f t="shared" si="2"/>
        <v>716000000</v>
      </c>
      <c r="G36" s="39" t="s">
        <v>85</v>
      </c>
      <c r="H36" s="60" t="s">
        <v>714</v>
      </c>
      <c r="I36" s="93"/>
    </row>
    <row r="37" spans="1:12" ht="30.75" customHeight="1">
      <c r="A37" s="173" t="s">
        <v>75</v>
      </c>
      <c r="B37" s="28" t="s">
        <v>83</v>
      </c>
      <c r="C37" s="29" t="s">
        <v>92</v>
      </c>
      <c r="D37" s="216">
        <v>1200000000</v>
      </c>
      <c r="E37" s="216">
        <v>0</v>
      </c>
      <c r="F37" s="216">
        <f t="shared" si="2"/>
        <v>1200000000</v>
      </c>
      <c r="G37" s="39" t="s">
        <v>85</v>
      </c>
      <c r="H37" s="60" t="s">
        <v>714</v>
      </c>
      <c r="I37" s="93"/>
    </row>
    <row r="38" spans="1:12" ht="88.5" customHeight="1">
      <c r="A38" s="173" t="s">
        <v>75</v>
      </c>
      <c r="B38" s="28" t="s">
        <v>70</v>
      </c>
      <c r="C38" s="28" t="s">
        <v>93</v>
      </c>
      <c r="D38" s="216">
        <v>18033339258</v>
      </c>
      <c r="E38" s="216">
        <v>0</v>
      </c>
      <c r="F38" s="216">
        <f t="shared" si="2"/>
        <v>18033339258</v>
      </c>
      <c r="G38" s="60" t="s">
        <v>94</v>
      </c>
      <c r="H38" s="60" t="s">
        <v>714</v>
      </c>
      <c r="I38" s="89"/>
    </row>
    <row r="39" spans="1:12" ht="69.75" customHeight="1">
      <c r="A39" s="173" t="s">
        <v>75</v>
      </c>
      <c r="B39" s="196" t="s">
        <v>86</v>
      </c>
      <c r="C39" s="196" t="s">
        <v>95</v>
      </c>
      <c r="D39" s="216">
        <v>44672132177</v>
      </c>
      <c r="E39" s="216">
        <v>0</v>
      </c>
      <c r="F39" s="216">
        <f t="shared" si="2"/>
        <v>44672132177</v>
      </c>
      <c r="G39" s="160" t="s">
        <v>96</v>
      </c>
      <c r="H39" s="60" t="s">
        <v>714</v>
      </c>
      <c r="I39" s="94"/>
    </row>
    <row r="40" spans="1:12" ht="111" customHeight="1">
      <c r="A40" s="173" t="s">
        <v>97</v>
      </c>
      <c r="B40" s="28" t="s">
        <v>98</v>
      </c>
      <c r="C40" s="28" t="s">
        <v>99</v>
      </c>
      <c r="D40" s="216">
        <v>7774148263</v>
      </c>
      <c r="E40" s="216">
        <v>1916640000</v>
      </c>
      <c r="F40" s="216">
        <f t="shared" si="2"/>
        <v>9690788263</v>
      </c>
      <c r="G40" s="67" t="s">
        <v>403</v>
      </c>
      <c r="H40" s="60" t="s">
        <v>719</v>
      </c>
      <c r="I40" s="89"/>
      <c r="J40" s="182" t="s">
        <v>404</v>
      </c>
    </row>
    <row r="41" spans="1:12" ht="80.25" customHeight="1">
      <c r="A41" s="173" t="s">
        <v>97</v>
      </c>
      <c r="B41" s="28" t="s">
        <v>98</v>
      </c>
      <c r="C41" s="28" t="s">
        <v>101</v>
      </c>
      <c r="D41" s="216">
        <v>278302508</v>
      </c>
      <c r="E41" s="216">
        <v>0</v>
      </c>
      <c r="F41" s="216">
        <f t="shared" si="2"/>
        <v>278302508</v>
      </c>
      <c r="G41" s="60" t="s">
        <v>102</v>
      </c>
      <c r="H41" s="60" t="s">
        <v>714</v>
      </c>
      <c r="I41" s="89"/>
    </row>
    <row r="42" spans="1:12" ht="85.5" customHeight="1">
      <c r="A42" s="173" t="s">
        <v>97</v>
      </c>
      <c r="B42" s="28" t="s">
        <v>103</v>
      </c>
      <c r="C42" s="28" t="s">
        <v>104</v>
      </c>
      <c r="D42" s="216">
        <v>1090210000</v>
      </c>
      <c r="E42" s="216">
        <v>0</v>
      </c>
      <c r="F42" s="216">
        <v>1090210000</v>
      </c>
      <c r="G42" s="60" t="s">
        <v>105</v>
      </c>
      <c r="H42" s="60" t="s">
        <v>714</v>
      </c>
      <c r="I42" s="89"/>
    </row>
    <row r="43" spans="1:12" ht="87" customHeight="1">
      <c r="A43" s="173" t="s">
        <v>97</v>
      </c>
      <c r="B43" s="28" t="s">
        <v>98</v>
      </c>
      <c r="C43" s="28" t="s">
        <v>106</v>
      </c>
      <c r="D43" s="216">
        <v>3444578612</v>
      </c>
      <c r="E43" s="216">
        <v>0</v>
      </c>
      <c r="F43" s="216">
        <f>+D43+E43</f>
        <v>3444578612</v>
      </c>
      <c r="G43" s="67" t="s">
        <v>711</v>
      </c>
      <c r="H43" s="60" t="s">
        <v>714</v>
      </c>
      <c r="I43" s="89"/>
      <c r="J43" s="170" t="s">
        <v>712</v>
      </c>
    </row>
    <row r="44" spans="1:12" ht="83.25" customHeight="1">
      <c r="A44" s="173" t="s">
        <v>97</v>
      </c>
      <c r="B44" s="28" t="s">
        <v>98</v>
      </c>
      <c r="C44" s="28" t="s">
        <v>107</v>
      </c>
      <c r="D44" s="216">
        <v>3743625098</v>
      </c>
      <c r="E44" s="216">
        <v>2696650131</v>
      </c>
      <c r="F44" s="216">
        <f>+D44+E44</f>
        <v>6440275229</v>
      </c>
      <c r="G44" s="67" t="s">
        <v>405</v>
      </c>
      <c r="H44" s="60" t="s">
        <v>719</v>
      </c>
      <c r="I44" s="89"/>
      <c r="J44" s="182" t="s">
        <v>406</v>
      </c>
      <c r="K44" s="175"/>
      <c r="L44" s="56"/>
    </row>
    <row r="45" spans="1:12" ht="111" customHeight="1">
      <c r="A45" s="173" t="s">
        <v>97</v>
      </c>
      <c r="B45" s="28" t="s">
        <v>98</v>
      </c>
      <c r="C45" s="28" t="s">
        <v>109</v>
      </c>
      <c r="D45" s="216">
        <v>4582327956</v>
      </c>
      <c r="E45" s="216">
        <v>2273240968</v>
      </c>
      <c r="F45" s="216">
        <f>+D45+E45</f>
        <v>6855568924</v>
      </c>
      <c r="G45" s="67" t="s">
        <v>405</v>
      </c>
      <c r="H45" s="60" t="s">
        <v>719</v>
      </c>
      <c r="I45" s="89"/>
      <c r="J45" s="182" t="s">
        <v>404</v>
      </c>
    </row>
    <row r="46" spans="1:12" ht="111" customHeight="1">
      <c r="A46" s="173" t="s">
        <v>97</v>
      </c>
      <c r="B46" s="28" t="s">
        <v>98</v>
      </c>
      <c r="C46" s="28" t="s">
        <v>111</v>
      </c>
      <c r="D46" s="216">
        <v>12000000000</v>
      </c>
      <c r="E46" s="216">
        <v>0</v>
      </c>
      <c r="F46" s="216">
        <f>+D46+E46</f>
        <v>12000000000</v>
      </c>
      <c r="G46" s="60" t="s">
        <v>112</v>
      </c>
      <c r="H46" s="60" t="s">
        <v>714</v>
      </c>
      <c r="I46" s="89"/>
    </row>
    <row r="47" spans="1:12" ht="57.75" customHeight="1">
      <c r="A47" s="173" t="s">
        <v>97</v>
      </c>
      <c r="B47" s="28" t="s">
        <v>113</v>
      </c>
      <c r="C47" s="28" t="s">
        <v>114</v>
      </c>
      <c r="D47" s="216">
        <v>23000000000</v>
      </c>
      <c r="E47" s="216">
        <v>0</v>
      </c>
      <c r="F47" s="216">
        <v>23000000000</v>
      </c>
      <c r="G47" s="60" t="s">
        <v>115</v>
      </c>
      <c r="H47" s="60" t="s">
        <v>714</v>
      </c>
      <c r="I47" s="89"/>
    </row>
    <row r="48" spans="1:12" ht="71.25" customHeight="1">
      <c r="A48" s="173" t="s">
        <v>97</v>
      </c>
      <c r="B48" s="28" t="s">
        <v>103</v>
      </c>
      <c r="C48" s="47" t="s">
        <v>116</v>
      </c>
      <c r="D48" s="216">
        <v>3017000000</v>
      </c>
      <c r="E48" s="218">
        <v>0</v>
      </c>
      <c r="F48" s="216">
        <v>3017000000</v>
      </c>
      <c r="G48" s="161" t="s">
        <v>117</v>
      </c>
      <c r="H48" s="60" t="s">
        <v>714</v>
      </c>
      <c r="I48" s="89"/>
      <c r="J48" s="71" t="s">
        <v>407</v>
      </c>
    </row>
    <row r="49" spans="1:9" ht="42.75" customHeight="1">
      <c r="A49" s="173" t="s">
        <v>97</v>
      </c>
      <c r="B49" s="47" t="s">
        <v>103</v>
      </c>
      <c r="C49" s="47" t="s">
        <v>119</v>
      </c>
      <c r="D49" s="216">
        <v>2265810107</v>
      </c>
      <c r="E49" s="216">
        <v>0</v>
      </c>
      <c r="F49" s="216">
        <v>2265810107</v>
      </c>
      <c r="G49" s="67" t="s">
        <v>120</v>
      </c>
      <c r="H49" s="60" t="s">
        <v>714</v>
      </c>
      <c r="I49" s="89"/>
    </row>
    <row r="50" spans="1:9" ht="51.75" customHeight="1">
      <c r="A50" s="173" t="s">
        <v>97</v>
      </c>
      <c r="B50" s="47" t="s">
        <v>103</v>
      </c>
      <c r="C50" s="47" t="s">
        <v>121</v>
      </c>
      <c r="D50" s="216">
        <v>10014000000</v>
      </c>
      <c r="E50" s="216">
        <v>0</v>
      </c>
      <c r="F50" s="216">
        <v>10014000000</v>
      </c>
      <c r="G50" s="67" t="s">
        <v>120</v>
      </c>
      <c r="H50" s="60" t="s">
        <v>714</v>
      </c>
      <c r="I50" s="89"/>
    </row>
    <row r="51" spans="1:9" ht="37.5" customHeight="1">
      <c r="A51" s="173" t="s">
        <v>97</v>
      </c>
      <c r="B51" s="47" t="s">
        <v>113</v>
      </c>
      <c r="C51" s="47" t="s">
        <v>122</v>
      </c>
      <c r="D51" s="216">
        <v>9000000000</v>
      </c>
      <c r="E51" s="216">
        <v>0</v>
      </c>
      <c r="F51" s="216">
        <v>9000000000</v>
      </c>
      <c r="G51" s="67" t="s">
        <v>115</v>
      </c>
      <c r="H51" s="60" t="s">
        <v>714</v>
      </c>
      <c r="I51" s="89"/>
    </row>
    <row r="52" spans="1:9" ht="39" customHeight="1">
      <c r="A52" s="173" t="s">
        <v>97</v>
      </c>
      <c r="B52" s="47" t="s">
        <v>123</v>
      </c>
      <c r="C52" s="47" t="s">
        <v>124</v>
      </c>
      <c r="D52" s="216">
        <v>11763176301.999998</v>
      </c>
      <c r="E52" s="216">
        <v>0</v>
      </c>
      <c r="F52" s="216">
        <v>11763176301.999998</v>
      </c>
      <c r="G52" s="67" t="s">
        <v>125</v>
      </c>
      <c r="H52" s="60" t="s">
        <v>714</v>
      </c>
      <c r="I52" s="89"/>
    </row>
    <row r="53" spans="1:9" ht="42" customHeight="1">
      <c r="A53" s="173" t="s">
        <v>97</v>
      </c>
      <c r="B53" s="28" t="s">
        <v>123</v>
      </c>
      <c r="C53" s="28" t="s">
        <v>126</v>
      </c>
      <c r="D53" s="216">
        <f t="shared" ref="D53:D64" si="3">+F53</f>
        <v>9009284952</v>
      </c>
      <c r="E53" s="216">
        <v>0</v>
      </c>
      <c r="F53" s="216">
        <v>9009284952</v>
      </c>
      <c r="G53" s="60" t="s">
        <v>125</v>
      </c>
      <c r="H53" s="60" t="s">
        <v>714</v>
      </c>
      <c r="I53" s="89"/>
    </row>
    <row r="54" spans="1:9" ht="31.5" customHeight="1">
      <c r="A54" s="173" t="s">
        <v>97</v>
      </c>
      <c r="B54" s="28" t="s">
        <v>123</v>
      </c>
      <c r="C54" s="28" t="s">
        <v>127</v>
      </c>
      <c r="D54" s="216">
        <f t="shared" si="3"/>
        <v>5622405454</v>
      </c>
      <c r="E54" s="216">
        <v>0</v>
      </c>
      <c r="F54" s="216">
        <v>5622405454</v>
      </c>
      <c r="G54" s="60" t="s">
        <v>125</v>
      </c>
      <c r="H54" s="60" t="s">
        <v>714</v>
      </c>
      <c r="I54" s="89"/>
    </row>
    <row r="55" spans="1:9" ht="39" customHeight="1">
      <c r="A55" s="173" t="s">
        <v>97</v>
      </c>
      <c r="B55" s="28" t="s">
        <v>123</v>
      </c>
      <c r="C55" s="28" t="s">
        <v>128</v>
      </c>
      <c r="D55" s="216">
        <f t="shared" si="3"/>
        <v>5564125714</v>
      </c>
      <c r="E55" s="216">
        <v>0</v>
      </c>
      <c r="F55" s="216">
        <v>5564125714</v>
      </c>
      <c r="G55" s="60" t="s">
        <v>125</v>
      </c>
      <c r="H55" s="60" t="s">
        <v>714</v>
      </c>
      <c r="I55" s="89"/>
    </row>
    <row r="56" spans="1:9" ht="41.25" customHeight="1">
      <c r="A56" s="173" t="s">
        <v>97</v>
      </c>
      <c r="B56" s="28" t="s">
        <v>123</v>
      </c>
      <c r="C56" s="28" t="s">
        <v>129</v>
      </c>
      <c r="D56" s="216">
        <f t="shared" si="3"/>
        <v>5447394451</v>
      </c>
      <c r="E56" s="216">
        <v>0</v>
      </c>
      <c r="F56" s="216">
        <v>5447394451</v>
      </c>
      <c r="G56" s="60" t="s">
        <v>125</v>
      </c>
      <c r="H56" s="60" t="s">
        <v>714</v>
      </c>
      <c r="I56" s="89"/>
    </row>
    <row r="57" spans="1:9" ht="41.25" customHeight="1">
      <c r="A57" s="173" t="s">
        <v>97</v>
      </c>
      <c r="B57" s="28" t="s">
        <v>123</v>
      </c>
      <c r="C57" s="28" t="s">
        <v>130</v>
      </c>
      <c r="D57" s="216">
        <f t="shared" si="3"/>
        <v>4190085530</v>
      </c>
      <c r="E57" s="216">
        <v>0</v>
      </c>
      <c r="F57" s="216">
        <v>4190085530</v>
      </c>
      <c r="G57" s="60" t="s">
        <v>125</v>
      </c>
      <c r="H57" s="60" t="s">
        <v>714</v>
      </c>
      <c r="I57" s="89"/>
    </row>
    <row r="58" spans="1:9" ht="40.5" customHeight="1">
      <c r="A58" s="173" t="s">
        <v>97</v>
      </c>
      <c r="B58" s="28" t="s">
        <v>123</v>
      </c>
      <c r="C58" s="28" t="s">
        <v>131</v>
      </c>
      <c r="D58" s="216">
        <f t="shared" si="3"/>
        <v>4090286067</v>
      </c>
      <c r="E58" s="216">
        <v>0</v>
      </c>
      <c r="F58" s="216">
        <v>4090286067</v>
      </c>
      <c r="G58" s="60" t="s">
        <v>125</v>
      </c>
      <c r="H58" s="60" t="s">
        <v>714</v>
      </c>
      <c r="I58" s="89"/>
    </row>
    <row r="59" spans="1:9" ht="40.5" customHeight="1">
      <c r="A59" s="173" t="s">
        <v>97</v>
      </c>
      <c r="B59" s="28" t="s">
        <v>123</v>
      </c>
      <c r="C59" s="28" t="s">
        <v>132</v>
      </c>
      <c r="D59" s="216">
        <f t="shared" si="3"/>
        <v>3980448857</v>
      </c>
      <c r="E59" s="216">
        <v>0</v>
      </c>
      <c r="F59" s="216">
        <v>3980448857</v>
      </c>
      <c r="G59" s="60" t="s">
        <v>125</v>
      </c>
      <c r="H59" s="60" t="s">
        <v>714</v>
      </c>
      <c r="I59" s="89"/>
    </row>
    <row r="60" spans="1:9" ht="40.5" customHeight="1">
      <c r="A60" s="173" t="s">
        <v>97</v>
      </c>
      <c r="B60" s="28" t="s">
        <v>123</v>
      </c>
      <c r="C60" s="28" t="s">
        <v>133</v>
      </c>
      <c r="D60" s="216">
        <f t="shared" si="3"/>
        <v>3852618280</v>
      </c>
      <c r="E60" s="216">
        <v>0</v>
      </c>
      <c r="F60" s="216">
        <v>3852618280</v>
      </c>
      <c r="G60" s="60" t="s">
        <v>125</v>
      </c>
      <c r="H60" s="60" t="s">
        <v>714</v>
      </c>
      <c r="I60" s="89"/>
    </row>
    <row r="61" spans="1:9" ht="42" customHeight="1">
      <c r="A61" s="173" t="s">
        <v>97</v>
      </c>
      <c r="B61" s="28" t="s">
        <v>123</v>
      </c>
      <c r="C61" s="28" t="s">
        <v>134</v>
      </c>
      <c r="D61" s="216">
        <f t="shared" si="3"/>
        <v>3261334360</v>
      </c>
      <c r="E61" s="216">
        <v>0</v>
      </c>
      <c r="F61" s="216">
        <v>3261334360</v>
      </c>
      <c r="G61" s="60" t="s">
        <v>125</v>
      </c>
      <c r="H61" s="60" t="s">
        <v>714</v>
      </c>
      <c r="I61" s="89"/>
    </row>
    <row r="62" spans="1:9" ht="42" customHeight="1">
      <c r="A62" s="173" t="s">
        <v>97</v>
      </c>
      <c r="B62" s="28" t="s">
        <v>123</v>
      </c>
      <c r="C62" s="28" t="s">
        <v>135</v>
      </c>
      <c r="D62" s="216">
        <f t="shared" si="3"/>
        <v>3250675512</v>
      </c>
      <c r="E62" s="216">
        <v>0</v>
      </c>
      <c r="F62" s="216">
        <v>3250675512</v>
      </c>
      <c r="G62" s="60" t="s">
        <v>125</v>
      </c>
      <c r="H62" s="60" t="s">
        <v>714</v>
      </c>
      <c r="I62" s="89"/>
    </row>
    <row r="63" spans="1:9" ht="42" customHeight="1">
      <c r="A63" s="173" t="s">
        <v>97</v>
      </c>
      <c r="B63" s="28" t="s">
        <v>123</v>
      </c>
      <c r="C63" s="28" t="s">
        <v>136</v>
      </c>
      <c r="D63" s="216">
        <f t="shared" si="3"/>
        <v>3115836458</v>
      </c>
      <c r="E63" s="216">
        <v>0</v>
      </c>
      <c r="F63" s="216">
        <v>3115836458</v>
      </c>
      <c r="G63" s="60" t="s">
        <v>125</v>
      </c>
      <c r="H63" s="60" t="s">
        <v>714</v>
      </c>
      <c r="I63" s="89"/>
    </row>
    <row r="64" spans="1:9" ht="42" customHeight="1">
      <c r="A64" s="173" t="s">
        <v>97</v>
      </c>
      <c r="B64" s="28" t="s">
        <v>123</v>
      </c>
      <c r="C64" s="28" t="s">
        <v>137</v>
      </c>
      <c r="D64" s="216">
        <f t="shared" si="3"/>
        <v>2111434549</v>
      </c>
      <c r="E64" s="216">
        <v>0</v>
      </c>
      <c r="F64" s="216">
        <v>2111434549</v>
      </c>
      <c r="G64" s="60" t="s">
        <v>125</v>
      </c>
      <c r="H64" s="60" t="s">
        <v>714</v>
      </c>
      <c r="I64" s="89"/>
    </row>
    <row r="65" spans="1:9" ht="56.25" customHeight="1">
      <c r="A65" s="173" t="s">
        <v>97</v>
      </c>
      <c r="B65" s="47" t="s">
        <v>103</v>
      </c>
      <c r="C65" s="47" t="s">
        <v>138</v>
      </c>
      <c r="D65" s="216">
        <v>15118265226</v>
      </c>
      <c r="E65" s="216">
        <v>0</v>
      </c>
      <c r="F65" s="216">
        <v>15118265226</v>
      </c>
      <c r="G65" s="67" t="s">
        <v>120</v>
      </c>
      <c r="H65" s="60" t="s">
        <v>714</v>
      </c>
      <c r="I65" s="89"/>
    </row>
    <row r="66" spans="1:9" ht="55.5" customHeight="1">
      <c r="A66" s="173" t="s">
        <v>97</v>
      </c>
      <c r="B66" s="47" t="s">
        <v>70</v>
      </c>
      <c r="C66" s="47" t="s">
        <v>139</v>
      </c>
      <c r="D66" s="216">
        <v>18489438308</v>
      </c>
      <c r="E66" s="216">
        <v>0</v>
      </c>
      <c r="F66" s="216">
        <v>18489438308</v>
      </c>
      <c r="G66" s="67" t="s">
        <v>140</v>
      </c>
      <c r="H66" s="60" t="s">
        <v>714</v>
      </c>
      <c r="I66" s="89"/>
    </row>
    <row r="67" spans="1:9" ht="93.75" customHeight="1">
      <c r="A67" s="173" t="s">
        <v>97</v>
      </c>
      <c r="B67" s="47" t="s">
        <v>103</v>
      </c>
      <c r="C67" s="47" t="s">
        <v>141</v>
      </c>
      <c r="D67" s="216">
        <v>14933900180</v>
      </c>
      <c r="E67" s="216">
        <v>0</v>
      </c>
      <c r="F67" s="216">
        <v>14933900180</v>
      </c>
      <c r="G67" s="67" t="s">
        <v>120</v>
      </c>
      <c r="H67" s="60" t="s">
        <v>714</v>
      </c>
      <c r="I67" s="89"/>
    </row>
    <row r="68" spans="1:9" ht="48" customHeight="1">
      <c r="A68" s="173" t="s">
        <v>97</v>
      </c>
      <c r="B68" s="47" t="s">
        <v>113</v>
      </c>
      <c r="C68" s="47" t="s">
        <v>142</v>
      </c>
      <c r="D68" s="216">
        <v>4500000000</v>
      </c>
      <c r="E68" s="216">
        <v>0</v>
      </c>
      <c r="F68" s="216">
        <v>4500000000</v>
      </c>
      <c r="G68" s="67" t="s">
        <v>115</v>
      </c>
      <c r="H68" s="60" t="s">
        <v>714</v>
      </c>
      <c r="I68" s="89"/>
    </row>
    <row r="69" spans="1:9" ht="48" customHeight="1">
      <c r="A69" s="173" t="s">
        <v>97</v>
      </c>
      <c r="B69" s="47" t="s">
        <v>113</v>
      </c>
      <c r="C69" s="47" t="s">
        <v>143</v>
      </c>
      <c r="D69" s="216">
        <v>3300000000</v>
      </c>
      <c r="E69" s="216">
        <v>0</v>
      </c>
      <c r="F69" s="216">
        <v>3300000000</v>
      </c>
      <c r="G69" s="67" t="s">
        <v>115</v>
      </c>
      <c r="H69" s="60" t="s">
        <v>714</v>
      </c>
      <c r="I69" s="89"/>
    </row>
    <row r="70" spans="1:9" ht="48" customHeight="1">
      <c r="A70" s="173" t="s">
        <v>97</v>
      </c>
      <c r="B70" s="47" t="s">
        <v>113</v>
      </c>
      <c r="C70" s="47" t="s">
        <v>144</v>
      </c>
      <c r="D70" s="216">
        <v>3300000000</v>
      </c>
      <c r="E70" s="216">
        <v>0</v>
      </c>
      <c r="F70" s="216">
        <v>3300000000</v>
      </c>
      <c r="G70" s="67" t="s">
        <v>115</v>
      </c>
      <c r="H70" s="60" t="s">
        <v>714</v>
      </c>
      <c r="I70" s="89"/>
    </row>
    <row r="71" spans="1:9" ht="48" customHeight="1">
      <c r="A71" s="173" t="s">
        <v>97</v>
      </c>
      <c r="B71" s="47" t="s">
        <v>113</v>
      </c>
      <c r="C71" s="47" t="s">
        <v>145</v>
      </c>
      <c r="D71" s="216">
        <v>3300000000</v>
      </c>
      <c r="E71" s="216">
        <v>0</v>
      </c>
      <c r="F71" s="216">
        <v>3300000000</v>
      </c>
      <c r="G71" s="67" t="s">
        <v>115</v>
      </c>
      <c r="H71" s="60" t="s">
        <v>714</v>
      </c>
      <c r="I71" s="89"/>
    </row>
    <row r="72" spans="1:9" ht="50.25" customHeight="1">
      <c r="A72" s="173" t="s">
        <v>97</v>
      </c>
      <c r="B72" s="47" t="s">
        <v>113</v>
      </c>
      <c r="C72" s="47" t="s">
        <v>146</v>
      </c>
      <c r="D72" s="216">
        <v>3300000000</v>
      </c>
      <c r="E72" s="216">
        <v>0</v>
      </c>
      <c r="F72" s="216">
        <v>3300000000</v>
      </c>
      <c r="G72" s="67" t="s">
        <v>115</v>
      </c>
      <c r="H72" s="60" t="s">
        <v>714</v>
      </c>
      <c r="I72" s="89"/>
    </row>
    <row r="73" spans="1:9" ht="50.25" customHeight="1">
      <c r="A73" s="173" t="s">
        <v>97</v>
      </c>
      <c r="B73" s="47" t="s">
        <v>113</v>
      </c>
      <c r="C73" s="47" t="s">
        <v>147</v>
      </c>
      <c r="D73" s="216">
        <v>3300000000</v>
      </c>
      <c r="E73" s="216">
        <v>0</v>
      </c>
      <c r="F73" s="216">
        <v>3300000000</v>
      </c>
      <c r="G73" s="67" t="s">
        <v>115</v>
      </c>
      <c r="H73" s="60" t="s">
        <v>714</v>
      </c>
      <c r="I73" s="89"/>
    </row>
    <row r="74" spans="1:9" ht="50.25" customHeight="1">
      <c r="A74" s="173" t="s">
        <v>97</v>
      </c>
      <c r="B74" s="47" t="s">
        <v>113</v>
      </c>
      <c r="C74" s="47" t="s">
        <v>148</v>
      </c>
      <c r="D74" s="216">
        <v>3300000000</v>
      </c>
      <c r="E74" s="216">
        <v>0</v>
      </c>
      <c r="F74" s="216">
        <v>3300000000</v>
      </c>
      <c r="G74" s="67" t="s">
        <v>115</v>
      </c>
      <c r="H74" s="60" t="s">
        <v>714</v>
      </c>
      <c r="I74" s="89"/>
    </row>
    <row r="75" spans="1:9" ht="50.25" customHeight="1">
      <c r="A75" s="173" t="s">
        <v>97</v>
      </c>
      <c r="B75" s="47" t="s">
        <v>113</v>
      </c>
      <c r="C75" s="47" t="s">
        <v>149</v>
      </c>
      <c r="D75" s="216">
        <v>3300000000</v>
      </c>
      <c r="E75" s="216">
        <v>0</v>
      </c>
      <c r="F75" s="216">
        <v>3300000000</v>
      </c>
      <c r="G75" s="67" t="s">
        <v>115</v>
      </c>
      <c r="H75" s="60" t="s">
        <v>714</v>
      </c>
      <c r="I75" s="89"/>
    </row>
    <row r="76" spans="1:9" ht="48.75" customHeight="1">
      <c r="A76" s="173" t="s">
        <v>97</v>
      </c>
      <c r="B76" s="47" t="s">
        <v>113</v>
      </c>
      <c r="C76" s="47" t="s">
        <v>150</v>
      </c>
      <c r="D76" s="216">
        <v>3300000000</v>
      </c>
      <c r="E76" s="216">
        <v>0</v>
      </c>
      <c r="F76" s="216">
        <v>3300000000</v>
      </c>
      <c r="G76" s="67" t="s">
        <v>115</v>
      </c>
      <c r="H76" s="60" t="s">
        <v>714</v>
      </c>
      <c r="I76" s="89"/>
    </row>
    <row r="77" spans="1:9" ht="48.75" customHeight="1">
      <c r="A77" s="173" t="s">
        <v>97</v>
      </c>
      <c r="B77" s="47" t="s">
        <v>113</v>
      </c>
      <c r="C77" s="47" t="s">
        <v>151</v>
      </c>
      <c r="D77" s="216">
        <v>3300000000</v>
      </c>
      <c r="E77" s="216">
        <v>0</v>
      </c>
      <c r="F77" s="216">
        <v>3300000000</v>
      </c>
      <c r="G77" s="67" t="s">
        <v>115</v>
      </c>
      <c r="H77" s="60" t="s">
        <v>714</v>
      </c>
      <c r="I77" s="89"/>
    </row>
    <row r="78" spans="1:9" ht="48.75" customHeight="1">
      <c r="A78" s="173" t="s">
        <v>97</v>
      </c>
      <c r="B78" s="47" t="s">
        <v>113</v>
      </c>
      <c r="C78" s="47" t="s">
        <v>152</v>
      </c>
      <c r="D78" s="216">
        <v>3300000000</v>
      </c>
      <c r="E78" s="216">
        <v>0</v>
      </c>
      <c r="F78" s="216">
        <v>3300000000</v>
      </c>
      <c r="G78" s="67" t="s">
        <v>115</v>
      </c>
      <c r="H78" s="60" t="s">
        <v>714</v>
      </c>
      <c r="I78" s="89"/>
    </row>
    <row r="79" spans="1:9" ht="48.75" customHeight="1">
      <c r="A79" s="173" t="s">
        <v>97</v>
      </c>
      <c r="B79" s="47" t="s">
        <v>113</v>
      </c>
      <c r="C79" s="47" t="s">
        <v>153</v>
      </c>
      <c r="D79" s="216">
        <v>3300000000</v>
      </c>
      <c r="E79" s="216">
        <v>0</v>
      </c>
      <c r="F79" s="216">
        <v>3300000000</v>
      </c>
      <c r="G79" s="67" t="s">
        <v>115</v>
      </c>
      <c r="H79" s="60" t="s">
        <v>714</v>
      </c>
      <c r="I79" s="89"/>
    </row>
    <row r="80" spans="1:9" ht="48" customHeight="1">
      <c r="A80" s="173" t="s">
        <v>97</v>
      </c>
      <c r="B80" s="47" t="s">
        <v>113</v>
      </c>
      <c r="C80" s="47" t="s">
        <v>154</v>
      </c>
      <c r="D80" s="216">
        <v>3300000000</v>
      </c>
      <c r="E80" s="216">
        <v>0</v>
      </c>
      <c r="F80" s="216">
        <v>3300000000</v>
      </c>
      <c r="G80" s="67" t="s">
        <v>115</v>
      </c>
      <c r="H80" s="60" t="s">
        <v>714</v>
      </c>
      <c r="I80" s="89"/>
    </row>
    <row r="81" spans="1:10" ht="48" customHeight="1">
      <c r="A81" s="173" t="s">
        <v>97</v>
      </c>
      <c r="B81" s="47" t="s">
        <v>113</v>
      </c>
      <c r="C81" s="47" t="s">
        <v>155</v>
      </c>
      <c r="D81" s="216">
        <v>3300000000</v>
      </c>
      <c r="E81" s="216">
        <v>0</v>
      </c>
      <c r="F81" s="216">
        <v>3300000000</v>
      </c>
      <c r="G81" s="67" t="s">
        <v>115</v>
      </c>
      <c r="H81" s="60" t="s">
        <v>714</v>
      </c>
      <c r="I81" s="89"/>
    </row>
    <row r="82" spans="1:10" ht="48" customHeight="1">
      <c r="A82" s="173" t="s">
        <v>97</v>
      </c>
      <c r="B82" s="47" t="s">
        <v>113</v>
      </c>
      <c r="C82" s="47" t="s">
        <v>156</v>
      </c>
      <c r="D82" s="216">
        <v>3300000000</v>
      </c>
      <c r="E82" s="216">
        <v>0</v>
      </c>
      <c r="F82" s="216">
        <v>3300000000</v>
      </c>
      <c r="G82" s="67" t="s">
        <v>115</v>
      </c>
      <c r="H82" s="60" t="s">
        <v>714</v>
      </c>
      <c r="I82" s="89"/>
    </row>
    <row r="83" spans="1:10" ht="48" customHeight="1">
      <c r="A83" s="173" t="s">
        <v>97</v>
      </c>
      <c r="B83" s="47" t="s">
        <v>113</v>
      </c>
      <c r="C83" s="47" t="s">
        <v>157</v>
      </c>
      <c r="D83" s="216">
        <v>3300000000</v>
      </c>
      <c r="E83" s="216">
        <v>0</v>
      </c>
      <c r="F83" s="216">
        <v>3300000000</v>
      </c>
      <c r="G83" s="67" t="s">
        <v>115</v>
      </c>
      <c r="H83" s="60" t="s">
        <v>714</v>
      </c>
      <c r="I83" s="89"/>
    </row>
    <row r="84" spans="1:10" ht="48" customHeight="1">
      <c r="A84" s="173" t="s">
        <v>97</v>
      </c>
      <c r="B84" s="47" t="s">
        <v>113</v>
      </c>
      <c r="C84" s="47" t="s">
        <v>158</v>
      </c>
      <c r="D84" s="216">
        <v>3300000000</v>
      </c>
      <c r="E84" s="216">
        <v>0</v>
      </c>
      <c r="F84" s="216">
        <v>3300000000</v>
      </c>
      <c r="G84" s="67" t="s">
        <v>115</v>
      </c>
      <c r="H84" s="60" t="s">
        <v>714</v>
      </c>
      <c r="I84" s="89"/>
    </row>
    <row r="85" spans="1:10" ht="48" customHeight="1">
      <c r="A85" s="173" t="s">
        <v>97</v>
      </c>
      <c r="B85" s="47" t="s">
        <v>113</v>
      </c>
      <c r="C85" s="47" t="s">
        <v>159</v>
      </c>
      <c r="D85" s="216">
        <v>3300000000</v>
      </c>
      <c r="E85" s="216">
        <v>0</v>
      </c>
      <c r="F85" s="216">
        <v>3300000000</v>
      </c>
      <c r="G85" s="67" t="s">
        <v>115</v>
      </c>
      <c r="H85" s="60" t="s">
        <v>714</v>
      </c>
      <c r="I85" s="96"/>
    </row>
    <row r="86" spans="1:10" ht="48" customHeight="1">
      <c r="A86" s="173" t="s">
        <v>97</v>
      </c>
      <c r="B86" s="47" t="s">
        <v>113</v>
      </c>
      <c r="C86" s="47" t="s">
        <v>160</v>
      </c>
      <c r="D86" s="216">
        <v>3000000000</v>
      </c>
      <c r="E86" s="216">
        <v>0</v>
      </c>
      <c r="F86" s="216">
        <v>3000000000</v>
      </c>
      <c r="G86" s="67" t="s">
        <v>115</v>
      </c>
      <c r="H86" s="60" t="s">
        <v>714</v>
      </c>
      <c r="I86" s="89"/>
    </row>
    <row r="87" spans="1:10" ht="61.5" customHeight="1">
      <c r="A87" s="173" t="s">
        <v>97</v>
      </c>
      <c r="B87" s="47" t="s">
        <v>113</v>
      </c>
      <c r="C87" s="47" t="s">
        <v>161</v>
      </c>
      <c r="D87" s="216">
        <v>6500000000</v>
      </c>
      <c r="E87" s="216">
        <v>0</v>
      </c>
      <c r="F87" s="216">
        <v>6500000000</v>
      </c>
      <c r="G87" s="67" t="s">
        <v>115</v>
      </c>
      <c r="H87" s="60" t="s">
        <v>714</v>
      </c>
      <c r="I87" s="89"/>
    </row>
    <row r="88" spans="1:10" ht="69.75" customHeight="1">
      <c r="A88" s="173" t="s">
        <v>97</v>
      </c>
      <c r="B88" s="47" t="s">
        <v>103</v>
      </c>
      <c r="C88" s="47" t="s">
        <v>162</v>
      </c>
      <c r="D88" s="216">
        <v>320000000</v>
      </c>
      <c r="E88" s="216">
        <v>0</v>
      </c>
      <c r="F88" s="216">
        <v>320000000</v>
      </c>
      <c r="G88" s="67" t="s">
        <v>117</v>
      </c>
      <c r="H88" s="60" t="s">
        <v>714</v>
      </c>
      <c r="I88" s="89"/>
    </row>
    <row r="89" spans="1:10" ht="93.75" customHeight="1">
      <c r="A89" s="173" t="s">
        <v>97</v>
      </c>
      <c r="B89" s="47" t="s">
        <v>98</v>
      </c>
      <c r="C89" s="47" t="s">
        <v>163</v>
      </c>
      <c r="D89" s="216">
        <v>18000000000</v>
      </c>
      <c r="E89" s="216">
        <v>0</v>
      </c>
      <c r="F89" s="216">
        <f>+D89+E89</f>
        <v>18000000000</v>
      </c>
      <c r="G89" s="60" t="s">
        <v>164</v>
      </c>
      <c r="H89" s="60" t="s">
        <v>714</v>
      </c>
      <c r="I89" s="89"/>
    </row>
    <row r="90" spans="1:10" ht="75" customHeight="1">
      <c r="A90" s="173" t="s">
        <v>97</v>
      </c>
      <c r="B90" s="28" t="s">
        <v>98</v>
      </c>
      <c r="C90" s="28" t="s">
        <v>165</v>
      </c>
      <c r="D90" s="216">
        <v>856208160</v>
      </c>
      <c r="E90" s="216">
        <v>0</v>
      </c>
      <c r="F90" s="216">
        <f>+D90+E90</f>
        <v>856208160</v>
      </c>
      <c r="G90" s="60" t="s">
        <v>112</v>
      </c>
      <c r="H90" s="60" t="s">
        <v>714</v>
      </c>
      <c r="I90" s="89"/>
    </row>
    <row r="91" spans="1:10" ht="51.75" customHeight="1">
      <c r="A91" s="173" t="s">
        <v>97</v>
      </c>
      <c r="B91" s="28" t="s">
        <v>70</v>
      </c>
      <c r="C91" s="28" t="s">
        <v>166</v>
      </c>
      <c r="D91" s="216">
        <v>3255584463</v>
      </c>
      <c r="E91" s="216">
        <v>0</v>
      </c>
      <c r="F91" s="216">
        <f t="shared" ref="F91:F106" si="4">+E91+D91</f>
        <v>3255584463</v>
      </c>
      <c r="G91" s="60" t="s">
        <v>140</v>
      </c>
      <c r="H91" s="60" t="s">
        <v>714</v>
      </c>
      <c r="I91" s="89"/>
    </row>
    <row r="92" spans="1:10" ht="123.75" customHeight="1">
      <c r="A92" s="173" t="s">
        <v>97</v>
      </c>
      <c r="B92" s="28" t="s">
        <v>98</v>
      </c>
      <c r="C92" s="196" t="s">
        <v>167</v>
      </c>
      <c r="D92" s="216">
        <v>15000000000</v>
      </c>
      <c r="E92" s="217">
        <v>3750000000</v>
      </c>
      <c r="F92" s="216">
        <f t="shared" si="4"/>
        <v>18750000000</v>
      </c>
      <c r="G92" s="67" t="s">
        <v>405</v>
      </c>
      <c r="H92" s="60" t="s">
        <v>719</v>
      </c>
      <c r="I92" s="94"/>
      <c r="J92" s="170" t="s">
        <v>408</v>
      </c>
    </row>
    <row r="93" spans="1:10" ht="93.75" customHeight="1">
      <c r="A93" s="173" t="s">
        <v>97</v>
      </c>
      <c r="B93" s="28" t="s">
        <v>98</v>
      </c>
      <c r="C93" s="196" t="s">
        <v>169</v>
      </c>
      <c r="D93" s="216">
        <v>5000000000</v>
      </c>
      <c r="E93" s="217">
        <v>1250000000</v>
      </c>
      <c r="F93" s="216">
        <f t="shared" si="4"/>
        <v>6250000000</v>
      </c>
      <c r="G93" s="67" t="s">
        <v>405</v>
      </c>
      <c r="H93" s="60" t="s">
        <v>719</v>
      </c>
      <c r="I93" s="94"/>
      <c r="J93" s="170" t="s">
        <v>408</v>
      </c>
    </row>
    <row r="94" spans="1:10" ht="118.5" customHeight="1">
      <c r="A94" s="173" t="s">
        <v>97</v>
      </c>
      <c r="B94" s="28" t="s">
        <v>98</v>
      </c>
      <c r="C94" s="196" t="s">
        <v>170</v>
      </c>
      <c r="D94" s="216">
        <v>2000000000</v>
      </c>
      <c r="E94" s="217">
        <v>500000000</v>
      </c>
      <c r="F94" s="216">
        <f t="shared" si="4"/>
        <v>2500000000</v>
      </c>
      <c r="G94" s="67" t="s">
        <v>405</v>
      </c>
      <c r="H94" s="60" t="s">
        <v>719</v>
      </c>
      <c r="I94" s="94"/>
      <c r="J94" s="170" t="s">
        <v>408</v>
      </c>
    </row>
    <row r="95" spans="1:10" ht="64.5" customHeight="1">
      <c r="A95" s="173" t="s">
        <v>97</v>
      </c>
      <c r="B95" s="28" t="s">
        <v>98</v>
      </c>
      <c r="C95" s="196" t="s">
        <v>171</v>
      </c>
      <c r="D95" s="216">
        <v>25000000000</v>
      </c>
      <c r="E95" s="218">
        <f>4931545656+4062720000</f>
        <v>8994265656</v>
      </c>
      <c r="F95" s="218">
        <f t="shared" si="4"/>
        <v>33994265656</v>
      </c>
      <c r="G95" s="67" t="s">
        <v>720</v>
      </c>
      <c r="H95" s="60" t="s">
        <v>722</v>
      </c>
      <c r="I95" s="94"/>
      <c r="J95" s="170" t="s">
        <v>409</v>
      </c>
    </row>
    <row r="96" spans="1:10" ht="84" customHeight="1">
      <c r="A96" s="173" t="s">
        <v>174</v>
      </c>
      <c r="B96" s="29" t="s">
        <v>175</v>
      </c>
      <c r="C96" s="28" t="s">
        <v>176</v>
      </c>
      <c r="D96" s="216">
        <v>37000000000</v>
      </c>
      <c r="E96" s="216">
        <v>5000000000</v>
      </c>
      <c r="F96" s="216">
        <f t="shared" si="4"/>
        <v>42000000000</v>
      </c>
      <c r="G96" s="39" t="s">
        <v>410</v>
      </c>
      <c r="H96" s="60" t="s">
        <v>721</v>
      </c>
      <c r="I96" s="89"/>
      <c r="J96" s="1" t="s">
        <v>178</v>
      </c>
    </row>
    <row r="97" spans="1:11" ht="67.5" customHeight="1">
      <c r="A97" s="173" t="s">
        <v>174</v>
      </c>
      <c r="B97" s="29" t="s">
        <v>175</v>
      </c>
      <c r="C97" s="28" t="s">
        <v>179</v>
      </c>
      <c r="D97" s="218">
        <v>0</v>
      </c>
      <c r="E97" s="218">
        <v>36895891663</v>
      </c>
      <c r="F97" s="216">
        <f t="shared" si="4"/>
        <v>36895891663</v>
      </c>
      <c r="G97" s="195" t="s">
        <v>246</v>
      </c>
      <c r="H97" s="195" t="s">
        <v>411</v>
      </c>
      <c r="I97" s="89"/>
      <c r="J97" s="170" t="s">
        <v>412</v>
      </c>
    </row>
    <row r="98" spans="1:11" ht="39" customHeight="1">
      <c r="A98" s="173" t="s">
        <v>174</v>
      </c>
      <c r="B98" s="29" t="s">
        <v>175</v>
      </c>
      <c r="C98" s="28" t="s">
        <v>182</v>
      </c>
      <c r="D98" s="216">
        <v>30000000000</v>
      </c>
      <c r="E98" s="216">
        <v>0</v>
      </c>
      <c r="F98" s="216">
        <f t="shared" si="4"/>
        <v>30000000000</v>
      </c>
      <c r="G98" s="39" t="s">
        <v>180</v>
      </c>
      <c r="H98" s="60" t="s">
        <v>714</v>
      </c>
      <c r="I98" s="89"/>
      <c r="J98" s="1" t="s">
        <v>183</v>
      </c>
    </row>
    <row r="99" spans="1:11" ht="54" customHeight="1">
      <c r="A99" s="173" t="s">
        <v>174</v>
      </c>
      <c r="B99" s="29" t="s">
        <v>175</v>
      </c>
      <c r="C99" s="28" t="s">
        <v>184</v>
      </c>
      <c r="D99" s="216">
        <v>22458423926</v>
      </c>
      <c r="E99" s="216">
        <v>0</v>
      </c>
      <c r="F99" s="216">
        <f t="shared" si="4"/>
        <v>22458423926</v>
      </c>
      <c r="G99" s="39" t="s">
        <v>180</v>
      </c>
      <c r="H99" s="60" t="s">
        <v>714</v>
      </c>
      <c r="I99" s="89"/>
      <c r="J99" s="1" t="s">
        <v>183</v>
      </c>
    </row>
    <row r="100" spans="1:11" ht="54" customHeight="1">
      <c r="A100" s="173" t="s">
        <v>174</v>
      </c>
      <c r="B100" s="29" t="s">
        <v>175</v>
      </c>
      <c r="C100" s="28" t="s">
        <v>185</v>
      </c>
      <c r="D100" s="216">
        <v>44165636109</v>
      </c>
      <c r="E100" s="216">
        <v>0</v>
      </c>
      <c r="F100" s="216">
        <f t="shared" si="4"/>
        <v>44165636109</v>
      </c>
      <c r="G100" s="39" t="s">
        <v>180</v>
      </c>
      <c r="H100" s="60" t="s">
        <v>714</v>
      </c>
      <c r="I100" s="89"/>
      <c r="J100" s="1" t="s">
        <v>183</v>
      </c>
      <c r="K100" s="1" t="s">
        <v>186</v>
      </c>
    </row>
    <row r="101" spans="1:11" ht="55.5" customHeight="1">
      <c r="A101" s="173" t="s">
        <v>174</v>
      </c>
      <c r="B101" s="29" t="s">
        <v>175</v>
      </c>
      <c r="C101" s="28" t="s">
        <v>187</v>
      </c>
      <c r="D101" s="216">
        <v>16497522812</v>
      </c>
      <c r="E101" s="216">
        <v>0</v>
      </c>
      <c r="F101" s="216">
        <f t="shared" si="4"/>
        <v>16497522812</v>
      </c>
      <c r="G101" s="39" t="s">
        <v>180</v>
      </c>
      <c r="H101" s="60" t="s">
        <v>714</v>
      </c>
      <c r="I101" s="89"/>
      <c r="J101" s="1" t="s">
        <v>183</v>
      </c>
    </row>
    <row r="102" spans="1:11" ht="54" customHeight="1">
      <c r="A102" s="173" t="s">
        <v>174</v>
      </c>
      <c r="B102" s="29" t="s">
        <v>175</v>
      </c>
      <c r="C102" s="28" t="s">
        <v>188</v>
      </c>
      <c r="D102" s="216">
        <v>14550608204</v>
      </c>
      <c r="E102" s="216">
        <v>0</v>
      </c>
      <c r="F102" s="216">
        <f t="shared" si="4"/>
        <v>14550608204</v>
      </c>
      <c r="G102" s="39" t="s">
        <v>180</v>
      </c>
      <c r="H102" s="60" t="s">
        <v>714</v>
      </c>
      <c r="I102" s="89"/>
      <c r="J102" s="1" t="s">
        <v>183</v>
      </c>
    </row>
    <row r="103" spans="1:11" ht="54" customHeight="1">
      <c r="A103" s="173" t="s">
        <v>174</v>
      </c>
      <c r="B103" s="29" t="s">
        <v>175</v>
      </c>
      <c r="C103" s="28" t="s">
        <v>189</v>
      </c>
      <c r="D103" s="216">
        <v>1218590954</v>
      </c>
      <c r="E103" s="216">
        <v>0</v>
      </c>
      <c r="F103" s="216">
        <f t="shared" si="4"/>
        <v>1218590954</v>
      </c>
      <c r="G103" s="39" t="s">
        <v>180</v>
      </c>
      <c r="H103" s="60" t="s">
        <v>714</v>
      </c>
      <c r="I103" s="89"/>
      <c r="J103" s="1" t="s">
        <v>183</v>
      </c>
    </row>
    <row r="104" spans="1:11" ht="94.5" customHeight="1">
      <c r="A104" s="173" t="s">
        <v>174</v>
      </c>
      <c r="B104" s="29" t="s">
        <v>175</v>
      </c>
      <c r="C104" s="28" t="s">
        <v>190</v>
      </c>
      <c r="D104" s="216">
        <v>329933688</v>
      </c>
      <c r="E104" s="216">
        <v>0</v>
      </c>
      <c r="F104" s="216">
        <f t="shared" si="4"/>
        <v>329933688</v>
      </c>
      <c r="G104" s="39" t="s">
        <v>180</v>
      </c>
      <c r="H104" s="60" t="s">
        <v>714</v>
      </c>
      <c r="I104" s="89"/>
      <c r="J104" s="1" t="s">
        <v>183</v>
      </c>
    </row>
    <row r="105" spans="1:11" ht="69.75" customHeight="1">
      <c r="A105" s="173" t="s">
        <v>174</v>
      </c>
      <c r="B105" s="29" t="s">
        <v>175</v>
      </c>
      <c r="C105" s="28" t="s">
        <v>191</v>
      </c>
      <c r="D105" s="216">
        <v>535260922</v>
      </c>
      <c r="E105" s="216">
        <v>0</v>
      </c>
      <c r="F105" s="216">
        <f t="shared" si="4"/>
        <v>535260922</v>
      </c>
      <c r="G105" s="39" t="s">
        <v>180</v>
      </c>
      <c r="H105" s="60" t="s">
        <v>714</v>
      </c>
      <c r="I105" s="89"/>
      <c r="J105" s="1" t="s">
        <v>183</v>
      </c>
    </row>
    <row r="106" spans="1:11" ht="73.5" customHeight="1">
      <c r="A106" s="173" t="s">
        <v>174</v>
      </c>
      <c r="B106" s="29" t="s">
        <v>175</v>
      </c>
      <c r="C106" s="28" t="s">
        <v>192</v>
      </c>
      <c r="D106" s="216">
        <v>3283059964</v>
      </c>
      <c r="E106" s="216">
        <v>0</v>
      </c>
      <c r="F106" s="216">
        <f t="shared" si="4"/>
        <v>3283059964</v>
      </c>
      <c r="G106" s="39" t="s">
        <v>180</v>
      </c>
      <c r="H106" s="60" t="s">
        <v>714</v>
      </c>
      <c r="I106" s="89"/>
      <c r="J106" s="1" t="s">
        <v>183</v>
      </c>
    </row>
    <row r="107" spans="1:11" ht="62.25" customHeight="1">
      <c r="A107" s="173" t="s">
        <v>193</v>
      </c>
      <c r="B107" s="28" t="s">
        <v>194</v>
      </c>
      <c r="C107" s="28" t="s">
        <v>195</v>
      </c>
      <c r="D107" s="216">
        <v>250000000</v>
      </c>
      <c r="E107" s="216">
        <v>0</v>
      </c>
      <c r="F107" s="216">
        <v>250000000</v>
      </c>
      <c r="G107" s="60" t="s">
        <v>196</v>
      </c>
      <c r="H107" s="60" t="s">
        <v>714</v>
      </c>
      <c r="I107" s="89"/>
    </row>
    <row r="108" spans="1:11" ht="62.25" customHeight="1">
      <c r="A108" s="173" t="s">
        <v>193</v>
      </c>
      <c r="B108" s="28" t="s">
        <v>194</v>
      </c>
      <c r="C108" s="28" t="s">
        <v>197</v>
      </c>
      <c r="D108" s="216">
        <v>480000000</v>
      </c>
      <c r="E108" s="216">
        <v>0</v>
      </c>
      <c r="F108" s="216">
        <v>480000000</v>
      </c>
      <c r="G108" s="60" t="s">
        <v>196</v>
      </c>
      <c r="H108" s="60" t="s">
        <v>714</v>
      </c>
      <c r="I108" s="89"/>
    </row>
    <row r="109" spans="1:11" ht="75" customHeight="1">
      <c r="A109" s="173" t="s">
        <v>193</v>
      </c>
      <c r="B109" s="28" t="s">
        <v>194</v>
      </c>
      <c r="C109" s="28" t="s">
        <v>198</v>
      </c>
      <c r="D109" s="216">
        <v>500000000</v>
      </c>
      <c r="E109" s="216">
        <v>0</v>
      </c>
      <c r="F109" s="216">
        <v>500000000</v>
      </c>
      <c r="G109" s="60" t="s">
        <v>196</v>
      </c>
      <c r="H109" s="60" t="s">
        <v>714</v>
      </c>
      <c r="I109" s="89"/>
    </row>
    <row r="110" spans="1:11" ht="40.5" customHeight="1">
      <c r="A110" s="173" t="s">
        <v>193</v>
      </c>
      <c r="B110" s="28" t="s">
        <v>194</v>
      </c>
      <c r="C110" s="28" t="s">
        <v>199</v>
      </c>
      <c r="D110" s="216">
        <v>564285714</v>
      </c>
      <c r="E110" s="216">
        <v>0</v>
      </c>
      <c r="F110" s="216">
        <v>564285714</v>
      </c>
      <c r="G110" s="60" t="s">
        <v>196</v>
      </c>
      <c r="H110" s="60" t="s">
        <v>714</v>
      </c>
      <c r="I110" s="89"/>
    </row>
    <row r="111" spans="1:11" ht="40.5" customHeight="1">
      <c r="A111" s="173" t="s">
        <v>193</v>
      </c>
      <c r="B111" s="28" t="s">
        <v>194</v>
      </c>
      <c r="C111" s="28" t="s">
        <v>200</v>
      </c>
      <c r="D111" s="216">
        <v>564285714</v>
      </c>
      <c r="E111" s="216">
        <v>0</v>
      </c>
      <c r="F111" s="216">
        <v>564285714</v>
      </c>
      <c r="G111" s="60" t="s">
        <v>196</v>
      </c>
      <c r="H111" s="60" t="s">
        <v>714</v>
      </c>
      <c r="I111" s="89"/>
    </row>
    <row r="112" spans="1:11" ht="62.25" customHeight="1">
      <c r="A112" s="173" t="s">
        <v>193</v>
      </c>
      <c r="B112" s="28" t="s">
        <v>194</v>
      </c>
      <c r="C112" s="28" t="s">
        <v>201</v>
      </c>
      <c r="D112" s="216">
        <v>75184000000</v>
      </c>
      <c r="E112" s="216">
        <v>0</v>
      </c>
      <c r="F112" s="216">
        <v>75184000000</v>
      </c>
      <c r="G112" s="60" t="s">
        <v>196</v>
      </c>
      <c r="H112" s="60" t="s">
        <v>714</v>
      </c>
      <c r="I112" s="89"/>
    </row>
    <row r="113" spans="1:10" ht="44.25" customHeight="1">
      <c r="A113" s="173" t="s">
        <v>202</v>
      </c>
      <c r="B113" s="28" t="s">
        <v>203</v>
      </c>
      <c r="C113" s="28" t="s">
        <v>204</v>
      </c>
      <c r="D113" s="216">
        <v>18600000000000</v>
      </c>
      <c r="E113" s="216">
        <v>0</v>
      </c>
      <c r="F113" s="216">
        <f t="shared" ref="F113:F125" si="5">+E113+D113</f>
        <v>18600000000000</v>
      </c>
      <c r="G113" s="60" t="s">
        <v>205</v>
      </c>
      <c r="H113" s="60" t="s">
        <v>714</v>
      </c>
      <c r="I113" s="89"/>
      <c r="J113" s="34" t="s">
        <v>206</v>
      </c>
    </row>
    <row r="114" spans="1:10" ht="44.25" customHeight="1">
      <c r="A114" s="173" t="s">
        <v>202</v>
      </c>
      <c r="B114" s="28" t="s">
        <v>203</v>
      </c>
      <c r="C114" s="28" t="s">
        <v>207</v>
      </c>
      <c r="D114" s="216">
        <v>602785224502.61169</v>
      </c>
      <c r="E114" s="216">
        <v>0</v>
      </c>
      <c r="F114" s="216">
        <f t="shared" si="5"/>
        <v>602785224502.61169</v>
      </c>
      <c r="G114" s="60" t="s">
        <v>208</v>
      </c>
      <c r="H114" s="60" t="s">
        <v>714</v>
      </c>
      <c r="I114" s="89"/>
      <c r="J114" s="34" t="s">
        <v>209</v>
      </c>
    </row>
    <row r="115" spans="1:10" ht="44.25" customHeight="1">
      <c r="A115" s="173" t="s">
        <v>202</v>
      </c>
      <c r="B115" s="28" t="s">
        <v>203</v>
      </c>
      <c r="C115" s="28" t="s">
        <v>210</v>
      </c>
      <c r="D115" s="216">
        <v>666483582568</v>
      </c>
      <c r="E115" s="216">
        <v>0</v>
      </c>
      <c r="F115" s="216">
        <f t="shared" si="5"/>
        <v>666483582568</v>
      </c>
      <c r="G115" s="60" t="s">
        <v>208</v>
      </c>
      <c r="H115" s="60" t="s">
        <v>714</v>
      </c>
      <c r="I115" s="89"/>
      <c r="J115" s="34" t="s">
        <v>209</v>
      </c>
    </row>
    <row r="116" spans="1:10" ht="44.25" customHeight="1">
      <c r="A116" s="173" t="s">
        <v>202</v>
      </c>
      <c r="B116" s="28" t="s">
        <v>203</v>
      </c>
      <c r="C116" s="28" t="s">
        <v>211</v>
      </c>
      <c r="D116" s="216">
        <v>1041957550883</v>
      </c>
      <c r="E116" s="216">
        <v>0</v>
      </c>
      <c r="F116" s="216">
        <f t="shared" si="5"/>
        <v>1041957550883</v>
      </c>
      <c r="G116" s="60" t="s">
        <v>208</v>
      </c>
      <c r="H116" s="60" t="s">
        <v>714</v>
      </c>
      <c r="I116" s="89"/>
      <c r="J116" s="34" t="s">
        <v>212</v>
      </c>
    </row>
    <row r="117" spans="1:10" ht="44.25" customHeight="1">
      <c r="A117" s="173" t="s">
        <v>202</v>
      </c>
      <c r="B117" s="28" t="s">
        <v>203</v>
      </c>
      <c r="C117" s="28" t="s">
        <v>213</v>
      </c>
      <c r="D117" s="216">
        <v>434553424034.30597</v>
      </c>
      <c r="E117" s="216">
        <v>0</v>
      </c>
      <c r="F117" s="216">
        <f t="shared" si="5"/>
        <v>434553424034.30597</v>
      </c>
      <c r="G117" s="60" t="s">
        <v>208</v>
      </c>
      <c r="H117" s="60" t="s">
        <v>714</v>
      </c>
      <c r="I117" s="89"/>
      <c r="J117" s="34" t="s">
        <v>214</v>
      </c>
    </row>
    <row r="118" spans="1:10" ht="44.25" customHeight="1">
      <c r="A118" s="173" t="s">
        <v>202</v>
      </c>
      <c r="B118" s="28" t="s">
        <v>203</v>
      </c>
      <c r="C118" s="28" t="s">
        <v>215</v>
      </c>
      <c r="D118" s="216">
        <v>384587872212</v>
      </c>
      <c r="E118" s="216">
        <v>0</v>
      </c>
      <c r="F118" s="216">
        <f t="shared" si="5"/>
        <v>384587872212</v>
      </c>
      <c r="G118" s="60" t="s">
        <v>208</v>
      </c>
      <c r="H118" s="60" t="s">
        <v>714</v>
      </c>
      <c r="I118" s="89"/>
      <c r="J118" s="162" t="s">
        <v>216</v>
      </c>
    </row>
    <row r="119" spans="1:10" ht="44.25" customHeight="1">
      <c r="A119" s="173" t="s">
        <v>202</v>
      </c>
      <c r="B119" s="28" t="s">
        <v>203</v>
      </c>
      <c r="C119" s="28" t="s">
        <v>217</v>
      </c>
      <c r="D119" s="216">
        <v>97536000000</v>
      </c>
      <c r="E119" s="216">
        <v>0</v>
      </c>
      <c r="F119" s="216">
        <f t="shared" si="5"/>
        <v>97536000000</v>
      </c>
      <c r="G119" s="60" t="s">
        <v>208</v>
      </c>
      <c r="H119" s="60" t="s">
        <v>714</v>
      </c>
      <c r="I119" s="89"/>
      <c r="J119" s="34" t="s">
        <v>218</v>
      </c>
    </row>
    <row r="120" spans="1:10" ht="44.25" customHeight="1">
      <c r="A120" s="173" t="s">
        <v>202</v>
      </c>
      <c r="B120" s="28" t="s">
        <v>203</v>
      </c>
      <c r="C120" s="28" t="s">
        <v>219</v>
      </c>
      <c r="D120" s="216">
        <v>169372000000</v>
      </c>
      <c r="E120" s="216">
        <v>0</v>
      </c>
      <c r="F120" s="216">
        <f t="shared" si="5"/>
        <v>169372000000</v>
      </c>
      <c r="G120" s="60" t="s">
        <v>208</v>
      </c>
      <c r="H120" s="60" t="s">
        <v>714</v>
      </c>
      <c r="I120" s="89"/>
      <c r="J120" s="34" t="s">
        <v>220</v>
      </c>
    </row>
    <row r="121" spans="1:10" ht="44.25" customHeight="1">
      <c r="A121" s="173" t="s">
        <v>202</v>
      </c>
      <c r="B121" s="28" t="s">
        <v>203</v>
      </c>
      <c r="C121" s="28" t="s">
        <v>221</v>
      </c>
      <c r="D121" s="216">
        <v>100000000000</v>
      </c>
      <c r="E121" s="216">
        <v>0</v>
      </c>
      <c r="F121" s="216">
        <f t="shared" si="5"/>
        <v>100000000000</v>
      </c>
      <c r="G121" s="60" t="s">
        <v>208</v>
      </c>
      <c r="H121" s="60" t="s">
        <v>714</v>
      </c>
      <c r="I121" s="89"/>
      <c r="J121" s="34" t="s">
        <v>222</v>
      </c>
    </row>
    <row r="122" spans="1:10" ht="44.25" customHeight="1">
      <c r="A122" s="173" t="s">
        <v>202</v>
      </c>
      <c r="B122" s="28" t="s">
        <v>203</v>
      </c>
      <c r="C122" s="28" t="s">
        <v>223</v>
      </c>
      <c r="D122" s="216">
        <v>8000000000</v>
      </c>
      <c r="E122" s="216">
        <v>0</v>
      </c>
      <c r="F122" s="216">
        <f t="shared" si="5"/>
        <v>8000000000</v>
      </c>
      <c r="G122" s="60" t="s">
        <v>208</v>
      </c>
      <c r="H122" s="60" t="s">
        <v>714</v>
      </c>
      <c r="I122" s="89"/>
      <c r="J122" s="162" t="s">
        <v>216</v>
      </c>
    </row>
    <row r="123" spans="1:10" ht="44.25" customHeight="1">
      <c r="A123" s="173" t="s">
        <v>202</v>
      </c>
      <c r="B123" s="28" t="s">
        <v>203</v>
      </c>
      <c r="C123" s="28" t="s">
        <v>224</v>
      </c>
      <c r="D123" s="216">
        <v>60000000000</v>
      </c>
      <c r="E123" s="216">
        <v>0</v>
      </c>
      <c r="F123" s="216">
        <f t="shared" si="5"/>
        <v>60000000000</v>
      </c>
      <c r="G123" s="60" t="s">
        <v>208</v>
      </c>
      <c r="H123" s="60" t="s">
        <v>714</v>
      </c>
      <c r="I123" s="89"/>
      <c r="J123" s="34" t="s">
        <v>225</v>
      </c>
    </row>
    <row r="124" spans="1:10" ht="44.25" customHeight="1">
      <c r="A124" s="173" t="s">
        <v>202</v>
      </c>
      <c r="B124" s="28" t="s">
        <v>113</v>
      </c>
      <c r="C124" s="28" t="s">
        <v>226</v>
      </c>
      <c r="D124" s="216">
        <v>9000000000</v>
      </c>
      <c r="E124" s="216">
        <v>0</v>
      </c>
      <c r="F124" s="216">
        <f t="shared" si="5"/>
        <v>9000000000</v>
      </c>
      <c r="G124" s="60" t="s">
        <v>115</v>
      </c>
      <c r="H124" s="60" t="s">
        <v>714</v>
      </c>
      <c r="I124" s="89"/>
      <c r="J124" s="34"/>
    </row>
    <row r="125" spans="1:10" ht="102.75" customHeight="1">
      <c r="A125" s="173" t="s">
        <v>202</v>
      </c>
      <c r="B125" s="28" t="s">
        <v>203</v>
      </c>
      <c r="C125" s="28" t="s">
        <v>227</v>
      </c>
      <c r="D125" s="216">
        <v>88000000000</v>
      </c>
      <c r="E125" s="217">
        <v>22000000000</v>
      </c>
      <c r="F125" s="217">
        <f t="shared" si="5"/>
        <v>110000000000</v>
      </c>
      <c r="G125" s="67" t="s">
        <v>228</v>
      </c>
      <c r="H125" s="161" t="s">
        <v>723</v>
      </c>
      <c r="I125" s="89"/>
      <c r="J125" s="35" t="s">
        <v>229</v>
      </c>
    </row>
    <row r="126" spans="1:10">
      <c r="B126" s="11"/>
      <c r="C126" s="6"/>
      <c r="D126" s="8"/>
      <c r="E126" s="10"/>
      <c r="F126" s="8"/>
      <c r="G126" s="6"/>
      <c r="H126" s="17"/>
      <c r="I126" s="18"/>
    </row>
    <row r="127" spans="1:10">
      <c r="B127" s="11"/>
      <c r="C127" s="6"/>
      <c r="D127" s="8"/>
      <c r="E127" s="10"/>
      <c r="F127" s="8"/>
      <c r="G127" s="6"/>
      <c r="H127" s="17"/>
      <c r="I127" s="18"/>
    </row>
    <row r="128" spans="1:10" ht="36" customHeight="1">
      <c r="B128" s="215" t="s">
        <v>717</v>
      </c>
      <c r="C128" s="215"/>
      <c r="D128" s="215"/>
      <c r="E128" s="215"/>
      <c r="F128" s="215"/>
      <c r="G128" s="215"/>
      <c r="H128" s="215"/>
      <c r="I128" s="100"/>
    </row>
    <row r="129" spans="2:13" ht="15.75" customHeight="1">
      <c r="B129" s="211"/>
      <c r="C129" s="211"/>
      <c r="D129" s="211"/>
      <c r="E129" s="211"/>
      <c r="F129" s="211"/>
      <c r="G129" s="212"/>
      <c r="H129" s="211"/>
      <c r="I129" s="103"/>
    </row>
    <row r="130" spans="2:13" ht="23.25" customHeight="1">
      <c r="B130" s="14" t="s">
        <v>241</v>
      </c>
      <c r="C130" s="14"/>
      <c r="D130" s="14"/>
      <c r="E130" s="14"/>
      <c r="F130" s="14"/>
      <c r="G130" s="14"/>
      <c r="H130" s="14"/>
      <c r="I130" s="88"/>
    </row>
    <row r="131" spans="2:13" ht="46.5" customHeight="1">
      <c r="B131" s="41" t="s">
        <v>16</v>
      </c>
      <c r="C131" s="41" t="s">
        <v>32</v>
      </c>
      <c r="D131" s="213"/>
      <c r="E131" s="214"/>
      <c r="F131" s="41" t="s">
        <v>242</v>
      </c>
      <c r="G131" s="41" t="s">
        <v>38</v>
      </c>
      <c r="H131" s="214"/>
      <c r="I131" s="101"/>
      <c r="J131" s="15" t="s">
        <v>39</v>
      </c>
    </row>
    <row r="132" spans="2:13" ht="177.75" customHeight="1">
      <c r="B132" s="29" t="s">
        <v>244</v>
      </c>
      <c r="C132" s="43" t="s">
        <v>40</v>
      </c>
      <c r="D132" s="29"/>
      <c r="E132" s="29"/>
      <c r="F132" s="113">
        <v>21000000000</v>
      </c>
      <c r="G132" s="201" t="s">
        <v>246</v>
      </c>
      <c r="H132" s="201"/>
      <c r="I132" s="90"/>
      <c r="J132" s="173" t="s">
        <v>413</v>
      </c>
      <c r="L132" s="1" t="s">
        <v>414</v>
      </c>
      <c r="M132" s="26"/>
    </row>
    <row r="133" spans="2:13" ht="52.5" customHeight="1">
      <c r="B133" s="29" t="s">
        <v>244</v>
      </c>
      <c r="C133" s="43" t="s">
        <v>40</v>
      </c>
      <c r="D133" s="29"/>
      <c r="E133" s="29"/>
      <c r="F133" s="111">
        <v>0</v>
      </c>
      <c r="G133" s="209"/>
      <c r="H133" s="210"/>
      <c r="I133" s="104"/>
      <c r="M133" s="26"/>
    </row>
    <row r="134" spans="2:13" ht="52.5" customHeight="1">
      <c r="B134" s="29" t="s">
        <v>244</v>
      </c>
      <c r="C134" s="43" t="s">
        <v>40</v>
      </c>
      <c r="D134" s="45"/>
      <c r="E134" s="45"/>
      <c r="F134" s="111">
        <v>0</v>
      </c>
      <c r="G134" s="207"/>
      <c r="H134" s="208"/>
      <c r="I134" s="90"/>
      <c r="J134" s="173" t="s">
        <v>415</v>
      </c>
      <c r="M134" s="26"/>
    </row>
    <row r="135" spans="2:13" ht="57" customHeight="1">
      <c r="B135" s="29" t="s">
        <v>244</v>
      </c>
      <c r="C135" s="43" t="s">
        <v>40</v>
      </c>
      <c r="D135" s="29"/>
      <c r="E135" s="29"/>
      <c r="F135" s="111">
        <v>0</v>
      </c>
      <c r="G135" s="207"/>
      <c r="H135" s="208"/>
      <c r="I135" s="90"/>
      <c r="J135" s="173" t="s">
        <v>416</v>
      </c>
      <c r="M135" s="26"/>
    </row>
    <row r="136" spans="2:13" ht="57" customHeight="1">
      <c r="B136" s="29" t="s">
        <v>244</v>
      </c>
      <c r="C136" s="43" t="s">
        <v>40</v>
      </c>
      <c r="D136" s="29"/>
      <c r="E136" s="29"/>
      <c r="F136" s="111">
        <v>0</v>
      </c>
      <c r="G136" s="207"/>
      <c r="H136" s="208"/>
      <c r="I136" s="90"/>
      <c r="M136" s="26"/>
    </row>
    <row r="137" spans="2:13" ht="51" customHeight="1">
      <c r="B137" s="29" t="s">
        <v>244</v>
      </c>
      <c r="C137" s="43" t="s">
        <v>40</v>
      </c>
      <c r="D137" s="45"/>
      <c r="E137" s="45"/>
      <c r="F137" s="111">
        <v>0</v>
      </c>
      <c r="G137" s="207"/>
      <c r="H137" s="208"/>
      <c r="I137" s="90"/>
      <c r="M137" s="26"/>
    </row>
    <row r="138" spans="2:13" ht="51" customHeight="1">
      <c r="B138" s="29" t="s">
        <v>244</v>
      </c>
      <c r="C138" s="43" t="s">
        <v>40</v>
      </c>
      <c r="D138" s="29"/>
      <c r="E138" s="29"/>
      <c r="F138" s="111">
        <v>0</v>
      </c>
      <c r="G138" s="207"/>
      <c r="H138" s="208"/>
      <c r="I138" s="90"/>
      <c r="M138" s="26"/>
    </row>
    <row r="139" spans="2:13" ht="51" customHeight="1">
      <c r="B139" s="29" t="s">
        <v>244</v>
      </c>
      <c r="C139" s="43" t="s">
        <v>40</v>
      </c>
      <c r="D139" s="29"/>
      <c r="E139" s="29"/>
      <c r="F139" s="111">
        <v>0</v>
      </c>
      <c r="G139" s="207"/>
      <c r="H139" s="208"/>
      <c r="I139" s="90"/>
      <c r="M139" s="26"/>
    </row>
    <row r="140" spans="2:13" ht="57" customHeight="1">
      <c r="B140" s="29" t="s">
        <v>244</v>
      </c>
      <c r="C140" s="43" t="s">
        <v>40</v>
      </c>
      <c r="D140" s="29"/>
      <c r="E140" s="29"/>
      <c r="F140" s="111">
        <v>0</v>
      </c>
      <c r="G140" s="207"/>
      <c r="H140" s="208"/>
      <c r="I140" s="90"/>
      <c r="M140" s="26"/>
    </row>
    <row r="141" spans="2:13" ht="77.25" customHeight="1">
      <c r="B141" s="29" t="s">
        <v>244</v>
      </c>
      <c r="C141" s="43" t="s">
        <v>40</v>
      </c>
      <c r="D141" s="29"/>
      <c r="E141" s="29"/>
      <c r="F141" s="111">
        <v>0</v>
      </c>
      <c r="G141" s="207"/>
      <c r="H141" s="208"/>
      <c r="I141" s="90"/>
      <c r="M141" s="26"/>
    </row>
    <row r="142" spans="2:13" ht="57" customHeight="1">
      <c r="B142" s="29" t="s">
        <v>244</v>
      </c>
      <c r="C142" s="43" t="s">
        <v>40</v>
      </c>
      <c r="D142" s="29"/>
      <c r="E142" s="29"/>
      <c r="F142" s="111">
        <v>0</v>
      </c>
      <c r="G142" s="207"/>
      <c r="H142" s="208"/>
      <c r="I142" s="90"/>
      <c r="M142" s="26"/>
    </row>
    <row r="143" spans="2:13" ht="116.25" customHeight="1">
      <c r="B143" s="29" t="s">
        <v>244</v>
      </c>
      <c r="C143" s="43" t="s">
        <v>258</v>
      </c>
      <c r="D143" s="29"/>
      <c r="E143" s="29"/>
      <c r="F143" s="111">
        <v>0</v>
      </c>
      <c r="G143" s="207"/>
      <c r="H143" s="208"/>
      <c r="I143" s="90"/>
      <c r="M143" s="26"/>
    </row>
    <row r="144" spans="2:13" ht="57" customHeight="1">
      <c r="B144" s="29" t="s">
        <v>244</v>
      </c>
      <c r="C144" s="43" t="s">
        <v>40</v>
      </c>
      <c r="D144" s="29"/>
      <c r="E144" s="29"/>
      <c r="F144" s="111">
        <v>0</v>
      </c>
      <c r="G144" s="207"/>
      <c r="H144" s="208"/>
      <c r="I144" s="90"/>
      <c r="M144" s="26"/>
    </row>
    <row r="145" spans="2:11" ht="41.25" customHeight="1">
      <c r="B145" s="29" t="s">
        <v>22</v>
      </c>
      <c r="C145" s="44" t="s">
        <v>57</v>
      </c>
      <c r="D145" s="29"/>
      <c r="E145" s="29"/>
      <c r="F145" s="111">
        <v>5891000000</v>
      </c>
      <c r="G145" s="39" t="s">
        <v>262</v>
      </c>
      <c r="H145" s="203"/>
      <c r="I145" s="105"/>
      <c r="J145" s="1" t="s">
        <v>263</v>
      </c>
    </row>
    <row r="146" spans="2:11" ht="41.25" customHeight="1">
      <c r="B146" s="29" t="s">
        <v>22</v>
      </c>
      <c r="C146" s="43" t="s">
        <v>57</v>
      </c>
      <c r="D146" s="29"/>
      <c r="E146" s="29"/>
      <c r="F146" s="111">
        <v>0</v>
      </c>
      <c r="G146" s="29"/>
      <c r="H146" s="200"/>
      <c r="I146" s="105"/>
    </row>
    <row r="147" spans="2:11" ht="51.75" customHeight="1">
      <c r="B147" s="29" t="s">
        <v>22</v>
      </c>
      <c r="C147" s="43" t="s">
        <v>57</v>
      </c>
      <c r="D147" s="29"/>
      <c r="E147" s="29"/>
      <c r="F147" s="111">
        <v>0</v>
      </c>
      <c r="G147" s="29"/>
      <c r="H147" s="200"/>
      <c r="I147" s="105"/>
    </row>
    <row r="148" spans="2:11" ht="28.5" customHeight="1">
      <c r="B148" s="45" t="s">
        <v>22</v>
      </c>
      <c r="C148" s="43" t="s">
        <v>266</v>
      </c>
      <c r="D148" s="45"/>
      <c r="E148" s="45"/>
      <c r="F148" s="113">
        <v>27879400000</v>
      </c>
      <c r="G148" s="195" t="s">
        <v>268</v>
      </c>
      <c r="H148" s="198"/>
      <c r="I148" s="105"/>
      <c r="J148" s="1" t="s">
        <v>263</v>
      </c>
    </row>
    <row r="149" spans="2:11" ht="41.25" customHeight="1">
      <c r="B149" s="29" t="s">
        <v>235</v>
      </c>
      <c r="C149" s="29" t="s">
        <v>83</v>
      </c>
      <c r="D149" s="29"/>
      <c r="E149" s="29"/>
      <c r="F149" s="111">
        <v>0</v>
      </c>
      <c r="G149" s="29"/>
      <c r="H149" s="200"/>
      <c r="I149" s="105"/>
    </row>
    <row r="150" spans="2:11" ht="41.25" customHeight="1">
      <c r="B150" s="29" t="s">
        <v>235</v>
      </c>
      <c r="C150" s="183" t="s">
        <v>417</v>
      </c>
      <c r="D150" s="29"/>
      <c r="E150" s="29"/>
      <c r="F150" s="111">
        <v>0</v>
      </c>
      <c r="G150" s="29"/>
      <c r="H150" s="200"/>
      <c r="I150" s="105"/>
      <c r="J150" s="170" t="s">
        <v>272</v>
      </c>
    </row>
    <row r="151" spans="2:11" ht="41.25" customHeight="1">
      <c r="B151" s="29" t="s">
        <v>235</v>
      </c>
      <c r="C151" s="183" t="s">
        <v>417</v>
      </c>
      <c r="D151" s="29"/>
      <c r="E151" s="29"/>
      <c r="F151" s="111">
        <v>0</v>
      </c>
      <c r="G151" s="29"/>
      <c r="H151" s="200"/>
      <c r="I151" s="105"/>
      <c r="J151" s="170" t="s">
        <v>272</v>
      </c>
    </row>
    <row r="152" spans="2:11" ht="66" customHeight="1">
      <c r="B152" s="29" t="s">
        <v>235</v>
      </c>
      <c r="C152" s="183" t="s">
        <v>417</v>
      </c>
      <c r="D152" s="29"/>
      <c r="E152" s="29"/>
      <c r="F152" s="111">
        <v>0</v>
      </c>
      <c r="G152" s="29"/>
      <c r="H152" s="200"/>
      <c r="I152" s="105"/>
      <c r="J152" s="71" t="s">
        <v>275</v>
      </c>
    </row>
    <row r="153" spans="2:11" ht="99.75" customHeight="1">
      <c r="B153" s="29" t="s">
        <v>235</v>
      </c>
      <c r="C153" s="29" t="s">
        <v>113</v>
      </c>
      <c r="D153" s="29"/>
      <c r="E153" s="29"/>
      <c r="F153" s="113">
        <v>0</v>
      </c>
      <c r="G153" s="29"/>
      <c r="H153" s="200"/>
      <c r="I153" s="105"/>
    </row>
    <row r="154" spans="2:11" ht="46.5" customHeight="1">
      <c r="B154" s="29" t="s">
        <v>235</v>
      </c>
      <c r="C154" s="29" t="s">
        <v>98</v>
      </c>
      <c r="D154" s="29"/>
      <c r="E154" s="29"/>
      <c r="F154" s="111">
        <v>0</v>
      </c>
      <c r="G154" s="29"/>
      <c r="H154" s="200"/>
      <c r="I154" s="105"/>
    </row>
    <row r="155" spans="2:11" ht="41.25" customHeight="1">
      <c r="B155" s="29" t="s">
        <v>235</v>
      </c>
      <c r="C155" s="29" t="s">
        <v>48</v>
      </c>
      <c r="D155" s="29"/>
      <c r="E155" s="29"/>
      <c r="F155" s="111">
        <v>0</v>
      </c>
      <c r="G155" s="29"/>
      <c r="H155" s="200"/>
      <c r="I155" s="105"/>
    </row>
    <row r="156" spans="2:11" ht="41.25" customHeight="1">
      <c r="B156" s="29" t="s">
        <v>235</v>
      </c>
      <c r="C156" s="29" t="s">
        <v>79</v>
      </c>
      <c r="D156" s="29"/>
      <c r="E156" s="29"/>
      <c r="F156" s="111">
        <v>0</v>
      </c>
      <c r="G156" s="29"/>
      <c r="H156" s="200"/>
      <c r="I156" s="105"/>
    </row>
    <row r="157" spans="2:11" ht="41.25" customHeight="1">
      <c r="B157" s="29" t="s">
        <v>235</v>
      </c>
      <c r="C157" s="29" t="s">
        <v>83</v>
      </c>
      <c r="D157" s="29"/>
      <c r="E157" s="29"/>
      <c r="F157" s="111">
        <v>0</v>
      </c>
      <c r="G157" s="29"/>
      <c r="H157" s="200"/>
      <c r="I157" s="105"/>
    </row>
    <row r="158" spans="2:11" ht="95.25" customHeight="1">
      <c r="B158" s="174" t="s">
        <v>281</v>
      </c>
      <c r="C158" s="174" t="s">
        <v>98</v>
      </c>
      <c r="D158" s="174"/>
      <c r="E158" s="174"/>
      <c r="F158" s="185">
        <f>15000000000+18042000000</f>
        <v>33042000000</v>
      </c>
      <c r="G158" s="163" t="s">
        <v>283</v>
      </c>
      <c r="H158" s="206"/>
      <c r="I158" s="105"/>
      <c r="J158" s="174" t="s">
        <v>284</v>
      </c>
    </row>
    <row r="159" spans="2:11" ht="126.75" customHeight="1">
      <c r="B159" s="184"/>
      <c r="C159" s="183" t="s">
        <v>98</v>
      </c>
      <c r="D159" s="174"/>
      <c r="E159" s="174"/>
      <c r="F159" s="185">
        <v>1604105031.019423</v>
      </c>
      <c r="G159" s="163" t="s">
        <v>418</v>
      </c>
      <c r="H159" s="206"/>
      <c r="I159" s="105"/>
      <c r="J159" s="174" t="s">
        <v>419</v>
      </c>
      <c r="K159" s="176" t="s">
        <v>420</v>
      </c>
    </row>
    <row r="160" spans="2:11" ht="95.25" customHeight="1">
      <c r="B160" s="184"/>
      <c r="C160" s="183" t="s">
        <v>98</v>
      </c>
      <c r="D160" s="174"/>
      <c r="E160" s="174"/>
      <c r="F160" s="185">
        <v>1040250000</v>
      </c>
      <c r="G160" s="163" t="s">
        <v>418</v>
      </c>
      <c r="H160" s="206"/>
      <c r="I160" s="105"/>
      <c r="J160" s="174" t="s">
        <v>421</v>
      </c>
      <c r="K160" s="176" t="s">
        <v>420</v>
      </c>
    </row>
    <row r="161" spans="2:11" ht="95.25" customHeight="1">
      <c r="B161" s="184"/>
      <c r="C161" s="183" t="s">
        <v>98</v>
      </c>
      <c r="D161" s="174"/>
      <c r="E161" s="174"/>
      <c r="F161" s="185">
        <v>1757738093</v>
      </c>
      <c r="G161" s="163" t="s">
        <v>418</v>
      </c>
      <c r="H161" s="206"/>
      <c r="I161" s="105"/>
      <c r="J161" s="174" t="s">
        <v>421</v>
      </c>
      <c r="K161" s="176" t="s">
        <v>420</v>
      </c>
    </row>
    <row r="162" spans="2:11" ht="110.25" customHeight="1">
      <c r="B162" s="184"/>
      <c r="C162" s="183" t="s">
        <v>98</v>
      </c>
      <c r="D162" s="174"/>
      <c r="E162" s="174"/>
      <c r="F162" s="185">
        <v>4000000000</v>
      </c>
      <c r="G162" s="163" t="s">
        <v>418</v>
      </c>
      <c r="H162" s="206"/>
      <c r="I162" s="105"/>
      <c r="J162" s="174" t="s">
        <v>422</v>
      </c>
      <c r="K162" s="176" t="s">
        <v>420</v>
      </c>
    </row>
    <row r="163" spans="2:11" ht="95.25" customHeight="1">
      <c r="B163" s="184"/>
      <c r="C163" s="186" t="s">
        <v>98</v>
      </c>
      <c r="D163" s="205"/>
      <c r="E163" s="205"/>
      <c r="F163" s="113"/>
      <c r="G163" s="39"/>
      <c r="H163" s="203"/>
      <c r="I163" s="105"/>
      <c r="J163" s="174" t="s">
        <v>423</v>
      </c>
    </row>
    <row r="164" spans="2:11" ht="95.25" customHeight="1">
      <c r="B164" s="184"/>
      <c r="C164" s="186" t="s">
        <v>98</v>
      </c>
      <c r="D164" s="29"/>
      <c r="E164" s="29"/>
      <c r="F164" s="113"/>
      <c r="G164" s="39"/>
      <c r="H164" s="203"/>
      <c r="I164" s="105"/>
      <c r="J164" s="174"/>
    </row>
    <row r="165" spans="2:11" ht="95.25" customHeight="1">
      <c r="B165" s="184"/>
      <c r="C165" s="186" t="s">
        <v>98</v>
      </c>
      <c r="D165" s="29"/>
      <c r="E165" s="29"/>
      <c r="F165" s="113"/>
      <c r="G165" s="39"/>
      <c r="H165" s="203"/>
      <c r="I165" s="105"/>
      <c r="J165" s="174"/>
    </row>
    <row r="166" spans="2:11" ht="95.25" customHeight="1">
      <c r="B166" s="184"/>
      <c r="C166" s="186" t="s">
        <v>98</v>
      </c>
      <c r="D166" s="29"/>
      <c r="E166" s="29"/>
      <c r="F166" s="113"/>
      <c r="G166" s="39"/>
      <c r="H166" s="203"/>
      <c r="I166" s="105"/>
      <c r="J166" s="174"/>
    </row>
    <row r="167" spans="2:11" ht="52.5" customHeight="1">
      <c r="B167" s="29" t="s">
        <v>281</v>
      </c>
      <c r="C167" s="29" t="s">
        <v>98</v>
      </c>
      <c r="D167" s="29"/>
      <c r="E167" s="29"/>
      <c r="F167" s="111">
        <v>0</v>
      </c>
      <c r="G167" s="29"/>
      <c r="H167" s="29"/>
      <c r="I167" s="72"/>
    </row>
    <row r="168" spans="2:11" ht="46.5" customHeight="1">
      <c r="B168" s="29" t="s">
        <v>281</v>
      </c>
      <c r="C168" s="29" t="s">
        <v>98</v>
      </c>
      <c r="D168" s="29"/>
      <c r="E168" s="29"/>
      <c r="F168" s="111">
        <v>0</v>
      </c>
      <c r="G168" s="29"/>
      <c r="H168" s="29"/>
      <c r="I168" s="72"/>
    </row>
    <row r="169" spans="2:11" ht="50.25" customHeight="1">
      <c r="B169" s="29" t="s">
        <v>281</v>
      </c>
      <c r="C169" s="29" t="s">
        <v>113</v>
      </c>
      <c r="D169" s="29"/>
      <c r="E169" s="29"/>
      <c r="F169" s="111">
        <v>0</v>
      </c>
      <c r="G169" s="29"/>
      <c r="H169" s="200"/>
      <c r="I169" s="105"/>
    </row>
    <row r="170" spans="2:11" ht="51.75" customHeight="1">
      <c r="B170" s="29" t="s">
        <v>281</v>
      </c>
      <c r="C170" s="29" t="s">
        <v>113</v>
      </c>
      <c r="D170" s="29"/>
      <c r="E170" s="29"/>
      <c r="F170" s="111">
        <v>0</v>
      </c>
      <c r="G170" s="29"/>
      <c r="H170" s="200"/>
      <c r="I170" s="105"/>
    </row>
    <row r="171" spans="2:11" ht="50.25" customHeight="1">
      <c r="B171" s="29" t="s">
        <v>281</v>
      </c>
      <c r="C171" s="29" t="s">
        <v>113</v>
      </c>
      <c r="D171" s="29"/>
      <c r="E171" s="29"/>
      <c r="F171" s="111">
        <v>0</v>
      </c>
      <c r="G171" s="29"/>
      <c r="H171" s="200"/>
      <c r="I171" s="105"/>
    </row>
    <row r="172" spans="2:11" ht="52.5" customHeight="1">
      <c r="B172" s="29" t="s">
        <v>281</v>
      </c>
      <c r="C172" s="29" t="s">
        <v>113</v>
      </c>
      <c r="D172" s="29"/>
      <c r="E172" s="29"/>
      <c r="F172" s="111">
        <v>0</v>
      </c>
      <c r="G172" s="29"/>
      <c r="H172" s="200"/>
      <c r="I172" s="105"/>
    </row>
    <row r="173" spans="2:11" ht="41.25" customHeight="1">
      <c r="B173" s="29" t="s">
        <v>281</v>
      </c>
      <c r="C173" s="29" t="s">
        <v>113</v>
      </c>
      <c r="D173" s="29"/>
      <c r="E173" s="29"/>
      <c r="F173" s="111">
        <v>0</v>
      </c>
      <c r="G173" s="29"/>
      <c r="H173" s="200"/>
      <c r="I173" s="105"/>
    </row>
    <row r="174" spans="2:11" ht="58.5" customHeight="1">
      <c r="B174" s="29" t="s">
        <v>281</v>
      </c>
      <c r="C174" s="29" t="s">
        <v>113</v>
      </c>
      <c r="D174" s="29"/>
      <c r="E174" s="29"/>
      <c r="F174" s="111">
        <v>0</v>
      </c>
      <c r="G174" s="29"/>
      <c r="H174" s="200"/>
      <c r="I174" s="105"/>
    </row>
    <row r="175" spans="2:11" ht="54" customHeight="1">
      <c r="B175" s="29" t="s">
        <v>281</v>
      </c>
      <c r="C175" s="29" t="s">
        <v>98</v>
      </c>
      <c r="D175" s="29"/>
      <c r="E175" s="29"/>
      <c r="F175" s="111">
        <v>0</v>
      </c>
      <c r="G175" s="29"/>
      <c r="H175" s="200"/>
      <c r="I175" s="105"/>
    </row>
    <row r="176" spans="2:11" ht="64.5" customHeight="1">
      <c r="B176" s="29" t="s">
        <v>281</v>
      </c>
      <c r="C176" s="44" t="s">
        <v>103</v>
      </c>
      <c r="D176" s="29"/>
      <c r="E176" s="29"/>
      <c r="F176" s="111">
        <v>0</v>
      </c>
      <c r="G176" s="29"/>
      <c r="H176" s="200"/>
      <c r="I176" s="105"/>
    </row>
    <row r="177" spans="2:9" ht="60.75" customHeight="1">
      <c r="B177" s="29" t="s">
        <v>281</v>
      </c>
      <c r="C177" s="29" t="s">
        <v>98</v>
      </c>
      <c r="D177" s="204"/>
      <c r="E177" s="204"/>
      <c r="F177" s="111">
        <v>0</v>
      </c>
      <c r="G177" s="29"/>
      <c r="H177" s="200"/>
      <c r="I177" s="105"/>
    </row>
    <row r="178" spans="2:9" ht="57" customHeight="1">
      <c r="B178" s="29" t="s">
        <v>281</v>
      </c>
      <c r="C178" s="29" t="s">
        <v>98</v>
      </c>
      <c r="D178" s="29"/>
      <c r="E178" s="29"/>
      <c r="F178" s="111">
        <v>0</v>
      </c>
      <c r="G178" s="29"/>
      <c r="H178" s="200"/>
      <c r="I178" s="105"/>
    </row>
    <row r="179" spans="2:9" ht="75.75" customHeight="1">
      <c r="B179" s="29" t="s">
        <v>281</v>
      </c>
      <c r="C179" s="29" t="s">
        <v>98</v>
      </c>
      <c r="D179" s="29"/>
      <c r="E179" s="29"/>
      <c r="F179" s="111">
        <v>0</v>
      </c>
      <c r="G179" s="29"/>
      <c r="H179" s="200"/>
      <c r="I179" s="105"/>
    </row>
    <row r="180" spans="2:9" ht="50.25" customHeight="1">
      <c r="B180" s="29" t="s">
        <v>281</v>
      </c>
      <c r="C180" s="29" t="s">
        <v>98</v>
      </c>
      <c r="D180" s="29"/>
      <c r="E180" s="29"/>
      <c r="F180" s="111">
        <v>0</v>
      </c>
      <c r="G180" s="29"/>
      <c r="H180" s="200"/>
      <c r="I180" s="105"/>
    </row>
    <row r="181" spans="2:9" ht="66.75" customHeight="1">
      <c r="B181" s="29" t="s">
        <v>281</v>
      </c>
      <c r="C181" s="29" t="s">
        <v>98</v>
      </c>
      <c r="D181" s="29"/>
      <c r="E181" s="29"/>
      <c r="F181" s="111">
        <v>0</v>
      </c>
      <c r="G181" s="29"/>
      <c r="H181" s="200"/>
      <c r="I181" s="105"/>
    </row>
    <row r="182" spans="2:9" ht="66.75" customHeight="1">
      <c r="B182" s="29" t="s">
        <v>281</v>
      </c>
      <c r="C182" s="29" t="s">
        <v>98</v>
      </c>
      <c r="D182" s="29"/>
      <c r="E182" s="29"/>
      <c r="F182" s="111">
        <v>0</v>
      </c>
      <c r="G182" s="29"/>
      <c r="H182" s="200"/>
      <c r="I182" s="105"/>
    </row>
    <row r="183" spans="2:9" ht="48.75" customHeight="1">
      <c r="B183" s="29" t="s">
        <v>281</v>
      </c>
      <c r="C183" s="29" t="s">
        <v>98</v>
      </c>
      <c r="D183" s="29"/>
      <c r="E183" s="29"/>
      <c r="F183" s="111">
        <v>0</v>
      </c>
      <c r="G183" s="29"/>
      <c r="H183" s="200"/>
      <c r="I183" s="105"/>
    </row>
    <row r="184" spans="2:9" ht="68.25" customHeight="1">
      <c r="B184" s="29" t="s">
        <v>281</v>
      </c>
      <c r="C184" s="29" t="s">
        <v>98</v>
      </c>
      <c r="D184" s="29"/>
      <c r="E184" s="29"/>
      <c r="F184" s="111">
        <v>0</v>
      </c>
      <c r="G184" s="29"/>
      <c r="H184" s="200"/>
      <c r="I184" s="105"/>
    </row>
    <row r="185" spans="2:9" ht="42.75" customHeight="1">
      <c r="B185" s="29" t="s">
        <v>281</v>
      </c>
      <c r="C185" s="29" t="s">
        <v>98</v>
      </c>
      <c r="D185" s="29"/>
      <c r="E185" s="29"/>
      <c r="F185" s="111">
        <v>0</v>
      </c>
      <c r="G185" s="29"/>
      <c r="H185" s="200"/>
      <c r="I185" s="105"/>
    </row>
    <row r="186" spans="2:9" ht="106.5" customHeight="1">
      <c r="B186" s="29" t="s">
        <v>281</v>
      </c>
      <c r="C186" s="29" t="s">
        <v>98</v>
      </c>
      <c r="D186" s="29"/>
      <c r="E186" s="29"/>
      <c r="F186" s="111">
        <v>0</v>
      </c>
      <c r="G186" s="29"/>
      <c r="H186" s="200"/>
      <c r="I186" s="105"/>
    </row>
    <row r="187" spans="2:9" ht="54" customHeight="1">
      <c r="B187" s="29" t="s">
        <v>281</v>
      </c>
      <c r="C187" s="29" t="s">
        <v>98</v>
      </c>
      <c r="D187" s="29"/>
      <c r="E187" s="29"/>
      <c r="F187" s="111">
        <v>0</v>
      </c>
      <c r="G187" s="29"/>
      <c r="H187" s="200"/>
      <c r="I187" s="105"/>
    </row>
    <row r="188" spans="2:9" ht="49.5" customHeight="1">
      <c r="B188" s="29" t="s">
        <v>281</v>
      </c>
      <c r="C188" s="29" t="s">
        <v>98</v>
      </c>
      <c r="D188" s="29"/>
      <c r="E188" s="29"/>
      <c r="F188" s="111">
        <v>0</v>
      </c>
      <c r="G188" s="29"/>
      <c r="H188" s="200"/>
      <c r="I188" s="105"/>
    </row>
    <row r="189" spans="2:9" ht="79.5" customHeight="1">
      <c r="B189" s="29" t="s">
        <v>281</v>
      </c>
      <c r="C189" s="29" t="s">
        <v>98</v>
      </c>
      <c r="D189" s="29"/>
      <c r="E189" s="29"/>
      <c r="F189" s="111">
        <v>0</v>
      </c>
      <c r="G189" s="29"/>
      <c r="H189" s="200"/>
      <c r="I189" s="105"/>
    </row>
    <row r="190" spans="2:9" ht="79.5" customHeight="1">
      <c r="B190" s="29" t="s">
        <v>281</v>
      </c>
      <c r="C190" s="29" t="s">
        <v>98</v>
      </c>
      <c r="D190" s="29"/>
      <c r="E190" s="29"/>
      <c r="F190" s="111">
        <v>0</v>
      </c>
      <c r="G190" s="29"/>
      <c r="H190" s="200"/>
      <c r="I190" s="105"/>
    </row>
    <row r="191" spans="2:9" ht="42.75" customHeight="1">
      <c r="B191" s="29" t="s">
        <v>281</v>
      </c>
      <c r="C191" s="29" t="s">
        <v>98</v>
      </c>
      <c r="D191" s="29"/>
      <c r="E191" s="29"/>
      <c r="F191" s="111">
        <v>0</v>
      </c>
      <c r="G191" s="29"/>
      <c r="H191" s="200"/>
      <c r="I191" s="105"/>
    </row>
    <row r="192" spans="2:9" ht="69" customHeight="1">
      <c r="B192" s="29" t="s">
        <v>281</v>
      </c>
      <c r="C192" s="29" t="s">
        <v>98</v>
      </c>
      <c r="D192" s="29"/>
      <c r="E192" s="29"/>
      <c r="F192" s="111">
        <v>0</v>
      </c>
      <c r="G192" s="29"/>
      <c r="H192" s="200"/>
      <c r="I192" s="105"/>
    </row>
    <row r="193" spans="2:13" ht="103.5" customHeight="1">
      <c r="B193" s="29" t="s">
        <v>281</v>
      </c>
      <c r="C193" s="29" t="s">
        <v>98</v>
      </c>
      <c r="D193" s="29"/>
      <c r="E193" s="29"/>
      <c r="F193" s="111">
        <v>0</v>
      </c>
      <c r="G193" s="29"/>
      <c r="H193" s="200"/>
      <c r="I193" s="105"/>
    </row>
    <row r="194" spans="2:13" ht="48.75" customHeight="1">
      <c r="B194" s="29" t="s">
        <v>281</v>
      </c>
      <c r="C194" s="29" t="s">
        <v>98</v>
      </c>
      <c r="D194" s="29"/>
      <c r="E194" s="29"/>
      <c r="F194" s="111">
        <v>0</v>
      </c>
      <c r="G194" s="29"/>
      <c r="H194" s="200"/>
      <c r="I194" s="105"/>
    </row>
    <row r="195" spans="2:13" ht="73.5" customHeight="1">
      <c r="B195" s="29" t="s">
        <v>281</v>
      </c>
      <c r="C195" s="29" t="s">
        <v>98</v>
      </c>
      <c r="D195" s="29"/>
      <c r="E195" s="29"/>
      <c r="F195" s="111">
        <v>0</v>
      </c>
      <c r="G195" s="29"/>
      <c r="H195" s="200"/>
      <c r="I195" s="105"/>
    </row>
    <row r="196" spans="2:13" ht="109.5" customHeight="1">
      <c r="B196" s="29" t="s">
        <v>281</v>
      </c>
      <c r="C196" s="29" t="s">
        <v>98</v>
      </c>
      <c r="D196" s="29"/>
      <c r="E196" s="29"/>
      <c r="F196" s="111">
        <v>0</v>
      </c>
      <c r="G196" s="29"/>
      <c r="H196" s="200"/>
      <c r="I196" s="105"/>
    </row>
    <row r="197" spans="2:13" ht="48.75" customHeight="1">
      <c r="B197" s="29" t="s">
        <v>281</v>
      </c>
      <c r="C197" s="44" t="s">
        <v>103</v>
      </c>
      <c r="D197" s="29"/>
      <c r="E197" s="29"/>
      <c r="F197" s="111">
        <v>0</v>
      </c>
      <c r="G197" s="29"/>
      <c r="H197" s="200"/>
      <c r="I197" s="105"/>
    </row>
    <row r="198" spans="2:13" ht="41.25" customHeight="1">
      <c r="B198" s="29" t="s">
        <v>281</v>
      </c>
      <c r="C198" s="44" t="s">
        <v>103</v>
      </c>
      <c r="D198" s="29"/>
      <c r="E198" s="29"/>
      <c r="F198" s="111">
        <v>0</v>
      </c>
      <c r="G198" s="29"/>
      <c r="H198" s="200"/>
      <c r="I198" s="105"/>
    </row>
    <row r="199" spans="2:13" ht="91.5" customHeight="1">
      <c r="B199" s="45" t="s">
        <v>281</v>
      </c>
      <c r="C199" s="43" t="s">
        <v>258</v>
      </c>
      <c r="D199" s="45"/>
      <c r="E199" s="45"/>
      <c r="F199" s="177" t="e">
        <f>+#REF!</f>
        <v>#REF!</v>
      </c>
      <c r="G199" s="195" t="s">
        <v>318</v>
      </c>
      <c r="H199" s="198"/>
      <c r="I199" s="105"/>
      <c r="J199" s="176" t="s">
        <v>319</v>
      </c>
      <c r="K199" s="170"/>
      <c r="M199" s="26"/>
    </row>
    <row r="200" spans="2:13" ht="48.75" customHeight="1">
      <c r="B200" s="45" t="s">
        <v>281</v>
      </c>
      <c r="C200" s="43" t="s">
        <v>258</v>
      </c>
      <c r="D200" s="45"/>
      <c r="E200" s="45"/>
      <c r="F200" s="113" t="e">
        <f>+#REF!</f>
        <v>#REF!</v>
      </c>
      <c r="G200" s="195" t="s">
        <v>318</v>
      </c>
      <c r="H200" s="198"/>
      <c r="I200" s="105"/>
      <c r="J200" s="1" t="s">
        <v>263</v>
      </c>
    </row>
    <row r="201" spans="2:13" ht="48.75" customHeight="1">
      <c r="B201" s="45" t="s">
        <v>281</v>
      </c>
      <c r="C201" s="43" t="s">
        <v>258</v>
      </c>
      <c r="D201" s="45"/>
      <c r="E201" s="45"/>
      <c r="F201" s="177" t="e">
        <f>+#REF!</f>
        <v>#REF!</v>
      </c>
      <c r="G201" s="195" t="s">
        <v>318</v>
      </c>
      <c r="H201" s="198"/>
      <c r="I201" s="105"/>
      <c r="J201" s="176" t="s">
        <v>319</v>
      </c>
      <c r="K201" s="170"/>
    </row>
    <row r="202" spans="2:13" ht="54" customHeight="1">
      <c r="B202" s="45" t="s">
        <v>281</v>
      </c>
      <c r="C202" s="43" t="s">
        <v>258</v>
      </c>
      <c r="D202" s="45"/>
      <c r="E202" s="45"/>
      <c r="F202" s="113">
        <v>7500000000</v>
      </c>
      <c r="G202" s="195" t="s">
        <v>318</v>
      </c>
      <c r="H202" s="198"/>
      <c r="I202" s="105"/>
      <c r="J202" s="1" t="s">
        <v>263</v>
      </c>
    </row>
    <row r="203" spans="2:13" ht="41.25" customHeight="1">
      <c r="B203" s="29" t="s">
        <v>25</v>
      </c>
      <c r="C203" s="44" t="s">
        <v>323</v>
      </c>
      <c r="D203" s="29"/>
      <c r="E203" s="29"/>
      <c r="F203" s="113">
        <v>60000000000</v>
      </c>
      <c r="G203" s="39" t="s">
        <v>325</v>
      </c>
      <c r="H203" s="203"/>
      <c r="I203" s="105"/>
      <c r="J203" s="176" t="s">
        <v>326</v>
      </c>
    </row>
    <row r="204" spans="2:13" ht="66" customHeight="1">
      <c r="B204" s="29" t="s">
        <v>26</v>
      </c>
      <c r="C204" s="40" t="s">
        <v>194</v>
      </c>
      <c r="D204" s="200"/>
      <c r="E204" s="200"/>
      <c r="F204" s="111">
        <v>0</v>
      </c>
      <c r="G204" s="29"/>
      <c r="H204" s="200"/>
      <c r="I204" s="105"/>
      <c r="J204" s="191" t="s">
        <v>424</v>
      </c>
    </row>
    <row r="205" spans="2:13" ht="41.25" customHeight="1">
      <c r="B205" s="45" t="s">
        <v>26</v>
      </c>
      <c r="C205" s="46" t="s">
        <v>194</v>
      </c>
      <c r="D205" s="45"/>
      <c r="E205" s="45"/>
      <c r="F205" s="113">
        <v>100000000000</v>
      </c>
      <c r="G205" s="195" t="s">
        <v>329</v>
      </c>
      <c r="H205" s="198"/>
      <c r="I205" s="105"/>
      <c r="J205" s="192" t="s">
        <v>425</v>
      </c>
    </row>
    <row r="206" spans="2:13" ht="41.25" customHeight="1">
      <c r="B206" s="29" t="s">
        <v>26</v>
      </c>
      <c r="C206" s="40" t="s">
        <v>194</v>
      </c>
      <c r="D206" s="29"/>
      <c r="E206" s="29"/>
      <c r="F206" s="113">
        <v>0</v>
      </c>
      <c r="G206" s="45"/>
      <c r="H206" s="202"/>
      <c r="I206" s="105"/>
      <c r="J206" s="191" t="s">
        <v>426</v>
      </c>
    </row>
    <row r="207" spans="2:13" ht="214.5" customHeight="1">
      <c r="B207" s="29" t="s">
        <v>26</v>
      </c>
      <c r="C207" s="40" t="s">
        <v>194</v>
      </c>
      <c r="D207" s="29"/>
      <c r="E207" s="29"/>
      <c r="F207" s="113">
        <v>0</v>
      </c>
      <c r="G207" s="45"/>
      <c r="H207" s="202"/>
      <c r="I207" s="105"/>
      <c r="J207" s="191" t="s">
        <v>427</v>
      </c>
    </row>
    <row r="208" spans="2:13" ht="43.5" customHeight="1">
      <c r="B208" s="45" t="s">
        <v>26</v>
      </c>
      <c r="C208" s="46" t="s">
        <v>194</v>
      </c>
      <c r="D208" s="45"/>
      <c r="E208" s="45"/>
      <c r="F208" s="113">
        <v>19857142857</v>
      </c>
      <c r="G208" s="195" t="s">
        <v>329</v>
      </c>
      <c r="H208" s="198"/>
      <c r="I208" s="105"/>
      <c r="J208" s="193" t="s">
        <v>428</v>
      </c>
    </row>
    <row r="209" spans="2:10" ht="28.5" customHeight="1">
      <c r="B209" s="29" t="s">
        <v>26</v>
      </c>
      <c r="C209" s="40" t="s">
        <v>194</v>
      </c>
      <c r="D209" s="29"/>
      <c r="E209" s="29"/>
      <c r="F209" s="113">
        <v>0</v>
      </c>
      <c r="G209" s="45"/>
      <c r="H209" s="202"/>
      <c r="I209" s="105"/>
    </row>
    <row r="210" spans="2:10" ht="41.25" customHeight="1">
      <c r="B210" s="29" t="s">
        <v>26</v>
      </c>
      <c r="C210" s="40" t="s">
        <v>194</v>
      </c>
      <c r="D210" s="29"/>
      <c r="E210" s="29"/>
      <c r="F210" s="113">
        <v>0</v>
      </c>
      <c r="G210" s="195"/>
      <c r="H210" s="198"/>
      <c r="I210" s="105"/>
      <c r="J210" s="191" t="s">
        <v>709</v>
      </c>
    </row>
    <row r="211" spans="2:10" ht="41.25" customHeight="1">
      <c r="B211" s="29" t="s">
        <v>26</v>
      </c>
      <c r="C211" s="40" t="s">
        <v>194</v>
      </c>
      <c r="D211" s="29"/>
      <c r="E211" s="29"/>
      <c r="F211" s="113">
        <v>0</v>
      </c>
      <c r="G211" s="45"/>
      <c r="H211" s="202"/>
      <c r="I211" s="105"/>
    </row>
    <row r="212" spans="2:10" ht="180" customHeight="1">
      <c r="B212" s="45" t="s">
        <v>26</v>
      </c>
      <c r="C212" s="46" t="s">
        <v>194</v>
      </c>
      <c r="D212" s="45"/>
      <c r="E212" s="45"/>
      <c r="F212" s="113">
        <v>7000000000</v>
      </c>
      <c r="G212" s="195" t="s">
        <v>329</v>
      </c>
      <c r="H212" s="198"/>
      <c r="I212" s="105"/>
      <c r="J212" s="190" t="s">
        <v>429</v>
      </c>
    </row>
    <row r="213" spans="2:10" ht="84.75" customHeight="1">
      <c r="B213" s="45" t="s">
        <v>26</v>
      </c>
      <c r="C213" s="46" t="s">
        <v>194</v>
      </c>
      <c r="D213" s="45"/>
      <c r="E213" s="45"/>
      <c r="F213" s="113">
        <v>5000000000</v>
      </c>
      <c r="G213" s="195" t="s">
        <v>329</v>
      </c>
      <c r="H213" s="198"/>
      <c r="I213" s="105"/>
      <c r="J213" s="1" t="s">
        <v>263</v>
      </c>
    </row>
    <row r="214" spans="2:10" ht="28.5" customHeight="1">
      <c r="B214" s="29" t="s">
        <v>338</v>
      </c>
      <c r="C214" s="44" t="s">
        <v>203</v>
      </c>
      <c r="D214" s="29"/>
      <c r="E214" s="29"/>
      <c r="F214" s="113">
        <v>0</v>
      </c>
      <c r="G214" s="45"/>
      <c r="H214" s="202"/>
      <c r="I214" s="105"/>
    </row>
    <row r="215" spans="2:10" ht="41.25" customHeight="1">
      <c r="B215" s="29" t="s">
        <v>338</v>
      </c>
      <c r="C215" s="44" t="s">
        <v>203</v>
      </c>
      <c r="D215" s="29"/>
      <c r="E215" s="29"/>
      <c r="F215" s="111">
        <v>0</v>
      </c>
      <c r="G215" s="29"/>
      <c r="H215" s="200"/>
      <c r="I215" s="105"/>
    </row>
    <row r="216" spans="2:10" ht="66.75" customHeight="1">
      <c r="B216" s="29" t="s">
        <v>338</v>
      </c>
      <c r="C216" s="44" t="s">
        <v>203</v>
      </c>
      <c r="D216" s="29"/>
      <c r="E216" s="29"/>
      <c r="F216" s="111">
        <v>0</v>
      </c>
      <c r="G216" s="29"/>
      <c r="H216" s="200"/>
      <c r="I216" s="105"/>
      <c r="J216" s="179" t="s">
        <v>710</v>
      </c>
    </row>
    <row r="217" spans="2:10" ht="41.25" customHeight="1">
      <c r="B217" s="29" t="s">
        <v>338</v>
      </c>
      <c r="C217" s="44" t="s">
        <v>203</v>
      </c>
      <c r="D217" s="29"/>
      <c r="E217" s="29"/>
      <c r="F217" s="111">
        <v>0</v>
      </c>
      <c r="G217" s="29"/>
      <c r="H217" s="200"/>
      <c r="I217" s="105"/>
    </row>
    <row r="218" spans="2:10" ht="41.25" customHeight="1">
      <c r="B218" s="29" t="s">
        <v>338</v>
      </c>
      <c r="C218" s="44" t="s">
        <v>203</v>
      </c>
      <c r="D218" s="29"/>
      <c r="E218" s="29"/>
      <c r="F218" s="111">
        <v>0</v>
      </c>
      <c r="G218" s="29"/>
      <c r="H218" s="200"/>
      <c r="I218" s="105"/>
    </row>
    <row r="219" spans="2:10" ht="28.5" customHeight="1">
      <c r="B219" s="29" t="s">
        <v>338</v>
      </c>
      <c r="C219" s="44" t="s">
        <v>203</v>
      </c>
      <c r="D219" s="29"/>
      <c r="E219" s="29"/>
      <c r="F219" s="111">
        <v>0</v>
      </c>
      <c r="G219" s="29"/>
      <c r="H219" s="200"/>
      <c r="I219" s="105"/>
    </row>
    <row r="220" spans="2:10" ht="41.25" customHeight="1">
      <c r="B220" s="29" t="s">
        <v>338</v>
      </c>
      <c r="C220" s="44" t="s">
        <v>203</v>
      </c>
      <c r="D220" s="29"/>
      <c r="E220" s="29"/>
      <c r="F220" s="111">
        <v>25000000000</v>
      </c>
      <c r="G220" s="201" t="s">
        <v>246</v>
      </c>
      <c r="H220" s="201"/>
      <c r="I220" s="105"/>
      <c r="J220" s="1" t="s">
        <v>263</v>
      </c>
    </row>
    <row r="221" spans="2:10" ht="28.5" customHeight="1">
      <c r="B221" s="29" t="s">
        <v>338</v>
      </c>
      <c r="C221" s="44" t="s">
        <v>203</v>
      </c>
      <c r="D221" s="29"/>
      <c r="E221" s="29"/>
      <c r="F221" s="111">
        <v>0</v>
      </c>
      <c r="G221" s="29"/>
      <c r="H221" s="200"/>
      <c r="I221" s="105"/>
    </row>
    <row r="222" spans="2:10" ht="41.25" customHeight="1">
      <c r="B222" s="29" t="s">
        <v>338</v>
      </c>
      <c r="C222" s="44" t="s">
        <v>203</v>
      </c>
      <c r="D222" s="29"/>
      <c r="E222" s="29"/>
      <c r="F222" s="111">
        <v>0</v>
      </c>
      <c r="G222" s="29"/>
      <c r="H222" s="200"/>
      <c r="I222" s="105"/>
    </row>
    <row r="223" spans="2:10" ht="41.25" customHeight="1">
      <c r="B223" s="29" t="s">
        <v>338</v>
      </c>
      <c r="C223" s="44" t="s">
        <v>203</v>
      </c>
      <c r="D223" s="29"/>
      <c r="E223" s="29"/>
      <c r="F223" s="111">
        <v>0</v>
      </c>
      <c r="G223" s="29"/>
      <c r="H223" s="200"/>
      <c r="I223" s="105"/>
    </row>
    <row r="224" spans="2:10" ht="41.25" customHeight="1">
      <c r="B224" s="29" t="s">
        <v>338</v>
      </c>
      <c r="C224" s="44" t="s">
        <v>203</v>
      </c>
      <c r="D224" s="29"/>
      <c r="E224" s="29"/>
      <c r="F224" s="111">
        <v>0</v>
      </c>
      <c r="G224" s="29"/>
      <c r="H224" s="200"/>
      <c r="I224" s="105"/>
    </row>
    <row r="225" spans="2:9" ht="96.75" customHeight="1">
      <c r="B225" s="29" t="s">
        <v>338</v>
      </c>
      <c r="C225" s="44" t="s">
        <v>203</v>
      </c>
      <c r="D225" s="29"/>
      <c r="E225" s="29"/>
      <c r="F225" s="111">
        <v>0</v>
      </c>
      <c r="G225" s="29"/>
      <c r="H225" s="200"/>
      <c r="I225" s="105"/>
    </row>
    <row r="226" spans="2:9" ht="41.25" customHeight="1">
      <c r="B226" s="29" t="s">
        <v>338</v>
      </c>
      <c r="C226" s="44" t="s">
        <v>203</v>
      </c>
      <c r="D226" s="29"/>
      <c r="E226" s="29"/>
      <c r="F226" s="111">
        <v>0</v>
      </c>
      <c r="G226" s="29"/>
      <c r="H226" s="200"/>
      <c r="I226" s="105"/>
    </row>
    <row r="227" spans="2:9" ht="41.25" customHeight="1">
      <c r="B227" s="29" t="s">
        <v>338</v>
      </c>
      <c r="C227" s="44" t="s">
        <v>203</v>
      </c>
      <c r="D227" s="29"/>
      <c r="E227" s="29"/>
      <c r="F227" s="111">
        <v>0</v>
      </c>
      <c r="G227" s="29"/>
      <c r="H227" s="200"/>
      <c r="I227" s="105"/>
    </row>
    <row r="228" spans="2:9" ht="50.25" customHeight="1">
      <c r="B228" s="29" t="s">
        <v>338</v>
      </c>
      <c r="C228" s="44" t="s">
        <v>203</v>
      </c>
      <c r="D228" s="29"/>
      <c r="E228" s="29"/>
      <c r="F228" s="111">
        <v>0</v>
      </c>
      <c r="G228" s="29"/>
      <c r="H228" s="200"/>
      <c r="I228" s="105"/>
    </row>
    <row r="229" spans="2:9" ht="28.5" customHeight="1">
      <c r="B229" s="29" t="s">
        <v>338</v>
      </c>
      <c r="C229" s="44" t="s">
        <v>203</v>
      </c>
      <c r="D229" s="29"/>
      <c r="E229" s="29"/>
      <c r="F229" s="111">
        <v>0</v>
      </c>
      <c r="G229" s="29"/>
      <c r="H229" s="200"/>
      <c r="I229" s="105"/>
    </row>
    <row r="230" spans="2:9" ht="41.25" customHeight="1">
      <c r="B230" s="29" t="s">
        <v>338</v>
      </c>
      <c r="C230" s="44" t="s">
        <v>203</v>
      </c>
      <c r="D230" s="29"/>
      <c r="E230" s="29"/>
      <c r="F230" s="111">
        <v>0</v>
      </c>
      <c r="G230" s="29"/>
      <c r="H230" s="200"/>
      <c r="I230" s="105"/>
    </row>
    <row r="231" spans="2:9" ht="49.5" customHeight="1">
      <c r="B231" s="29" t="s">
        <v>338</v>
      </c>
      <c r="C231" s="44" t="s">
        <v>203</v>
      </c>
      <c r="D231" s="29"/>
      <c r="E231" s="29"/>
      <c r="F231" s="111">
        <v>0</v>
      </c>
      <c r="G231" s="29"/>
      <c r="H231" s="200"/>
      <c r="I231" s="105"/>
    </row>
    <row r="232" spans="2:9" ht="41.25" customHeight="1">
      <c r="B232" s="29" t="s">
        <v>338</v>
      </c>
      <c r="C232" s="44" t="s">
        <v>203</v>
      </c>
      <c r="D232" s="29"/>
      <c r="E232" s="29"/>
      <c r="F232" s="111">
        <v>0</v>
      </c>
      <c r="G232" s="29"/>
      <c r="H232" s="200"/>
      <c r="I232" s="105"/>
    </row>
    <row r="233" spans="2:9" ht="52.5" customHeight="1">
      <c r="B233" s="29" t="s">
        <v>338</v>
      </c>
      <c r="C233" s="44" t="s">
        <v>203</v>
      </c>
      <c r="D233" s="29"/>
      <c r="E233" s="29"/>
      <c r="F233" s="111">
        <v>0</v>
      </c>
      <c r="G233" s="29"/>
      <c r="H233" s="200"/>
      <c r="I233" s="105"/>
    </row>
    <row r="234" spans="2:9" ht="60" customHeight="1">
      <c r="B234" s="29" t="s">
        <v>338</v>
      </c>
      <c r="C234" s="44" t="s">
        <v>203</v>
      </c>
      <c r="D234" s="29"/>
      <c r="E234" s="29"/>
      <c r="F234" s="111">
        <v>0</v>
      </c>
      <c r="G234" s="29"/>
      <c r="H234" s="200"/>
      <c r="I234" s="105"/>
    </row>
    <row r="235" spans="2:9" ht="49.5" customHeight="1">
      <c r="B235" s="29" t="s">
        <v>338</v>
      </c>
      <c r="C235" s="44" t="s">
        <v>203</v>
      </c>
      <c r="D235" s="29"/>
      <c r="E235" s="29"/>
      <c r="F235" s="111">
        <v>0</v>
      </c>
      <c r="G235" s="29"/>
      <c r="H235" s="200"/>
      <c r="I235" s="105"/>
    </row>
    <row r="236" spans="2:9" ht="41.25" customHeight="1">
      <c r="B236" s="29" t="s">
        <v>338</v>
      </c>
      <c r="C236" s="44" t="s">
        <v>203</v>
      </c>
      <c r="D236" s="29"/>
      <c r="E236" s="29"/>
      <c r="F236" s="111">
        <v>0</v>
      </c>
      <c r="G236" s="29"/>
      <c r="H236" s="200"/>
      <c r="I236" s="105"/>
    </row>
    <row r="237" spans="2:9" ht="41.25" customHeight="1">
      <c r="B237" s="29" t="s">
        <v>338</v>
      </c>
      <c r="C237" s="44" t="s">
        <v>203</v>
      </c>
      <c r="D237" s="29"/>
      <c r="E237" s="29"/>
      <c r="F237" s="111">
        <v>0</v>
      </c>
      <c r="G237" s="29"/>
      <c r="H237" s="200"/>
      <c r="I237" s="105"/>
    </row>
    <row r="238" spans="2:9" ht="69.75" customHeight="1">
      <c r="B238" s="29" t="s">
        <v>338</v>
      </c>
      <c r="C238" s="44" t="s">
        <v>203</v>
      </c>
      <c r="D238" s="29"/>
      <c r="E238" s="29"/>
      <c r="F238" s="111">
        <v>0</v>
      </c>
      <c r="G238" s="29"/>
      <c r="H238" s="200"/>
      <c r="I238" s="105"/>
    </row>
    <row r="239" spans="2:9" ht="41.25" customHeight="1">
      <c r="B239" s="29" t="s">
        <v>338</v>
      </c>
      <c r="C239" s="44" t="s">
        <v>203</v>
      </c>
      <c r="D239" s="29"/>
      <c r="E239" s="29"/>
      <c r="F239" s="111">
        <v>0</v>
      </c>
      <c r="G239" s="29"/>
      <c r="H239" s="200"/>
      <c r="I239" s="105"/>
    </row>
    <row r="240" spans="2:9" ht="51" customHeight="1">
      <c r="B240" s="29" t="s">
        <v>338</v>
      </c>
      <c r="C240" s="44" t="s">
        <v>203</v>
      </c>
      <c r="D240" s="29"/>
      <c r="E240" s="29"/>
      <c r="F240" s="111">
        <v>0</v>
      </c>
      <c r="G240" s="29"/>
      <c r="H240" s="200"/>
      <c r="I240" s="105"/>
    </row>
    <row r="241" spans="2:13" ht="51" customHeight="1">
      <c r="B241" s="29" t="s">
        <v>338</v>
      </c>
      <c r="C241" s="44" t="s">
        <v>203</v>
      </c>
      <c r="D241" s="29"/>
      <c r="E241" s="29"/>
      <c r="F241" s="111">
        <v>0</v>
      </c>
      <c r="G241" s="29"/>
      <c r="H241" s="200"/>
      <c r="I241" s="105"/>
    </row>
    <row r="242" spans="2:13" ht="41.25" customHeight="1">
      <c r="B242" s="29" t="s">
        <v>338</v>
      </c>
      <c r="C242" s="44" t="s">
        <v>203</v>
      </c>
      <c r="D242" s="29"/>
      <c r="E242" s="29"/>
      <c r="F242" s="111">
        <v>0</v>
      </c>
      <c r="G242" s="29"/>
      <c r="H242" s="200"/>
      <c r="I242" s="105"/>
    </row>
    <row r="243" spans="2:13" ht="41.25" customHeight="1">
      <c r="B243" s="29" t="s">
        <v>338</v>
      </c>
      <c r="C243" s="44" t="s">
        <v>203</v>
      </c>
      <c r="D243" s="29"/>
      <c r="E243" s="29"/>
      <c r="F243" s="111">
        <v>0</v>
      </c>
      <c r="G243" s="29"/>
      <c r="H243" s="200"/>
      <c r="I243" s="105"/>
    </row>
    <row r="244" spans="2:13" ht="41.25" customHeight="1">
      <c r="B244" s="29" t="s">
        <v>338</v>
      </c>
      <c r="C244" s="44" t="s">
        <v>203</v>
      </c>
      <c r="D244" s="29"/>
      <c r="E244" s="29"/>
      <c r="F244" s="111">
        <v>0</v>
      </c>
      <c r="G244" s="29"/>
      <c r="H244" s="200"/>
      <c r="I244" s="105"/>
    </row>
    <row r="245" spans="2:13" ht="41.25" customHeight="1">
      <c r="B245" s="29" t="s">
        <v>338</v>
      </c>
      <c r="C245" s="44" t="s">
        <v>203</v>
      </c>
      <c r="D245" s="29"/>
      <c r="E245" s="29"/>
      <c r="F245" s="111">
        <v>0</v>
      </c>
      <c r="G245" s="29"/>
      <c r="H245" s="200"/>
      <c r="I245" s="105"/>
    </row>
    <row r="246" spans="2:13" ht="47.25" customHeight="1">
      <c r="B246" s="29" t="s">
        <v>338</v>
      </c>
      <c r="C246" s="44" t="s">
        <v>203</v>
      </c>
      <c r="D246" s="29"/>
      <c r="E246" s="29"/>
      <c r="F246" s="111">
        <v>0</v>
      </c>
      <c r="G246" s="29"/>
      <c r="H246" s="200"/>
      <c r="I246" s="105"/>
    </row>
    <row r="247" spans="2:13" ht="41.25" customHeight="1">
      <c r="B247" s="45" t="s">
        <v>338</v>
      </c>
      <c r="C247" s="43" t="s">
        <v>203</v>
      </c>
      <c r="D247" s="45"/>
      <c r="E247" s="45"/>
      <c r="F247" s="113">
        <v>14000000000</v>
      </c>
      <c r="G247" s="195" t="s">
        <v>374</v>
      </c>
      <c r="H247" s="198"/>
      <c r="I247" s="105"/>
      <c r="J247" s="1" t="s">
        <v>375</v>
      </c>
    </row>
    <row r="248" spans="2:13" ht="41.25" customHeight="1">
      <c r="B248" s="199" t="s">
        <v>376</v>
      </c>
      <c r="C248" s="199"/>
      <c r="D248" s="199"/>
      <c r="E248" s="199"/>
      <c r="F248" s="126" t="e">
        <f t="shared" ref="F248" si="6">SUM(F132:F247)</f>
        <v>#REF!</v>
      </c>
      <c r="G248" s="195"/>
      <c r="H248" s="195"/>
      <c r="I248" s="105"/>
      <c r="K248" s="3"/>
      <c r="L248" s="3"/>
      <c r="M248" s="3"/>
    </row>
    <row r="249" spans="2:13" ht="83.25" customHeight="1">
      <c r="B249" s="11"/>
      <c r="C249" s="6"/>
      <c r="D249" s="8"/>
      <c r="E249" s="10"/>
      <c r="F249" s="8"/>
      <c r="G249" s="6"/>
      <c r="H249" s="17"/>
      <c r="I249" s="18"/>
    </row>
  </sheetData>
  <autoFilter ref="A8:K125" xr:uid="{19D04ED8-A8A3-43E1-AFF2-A1B181B05272}"/>
  <pageMargins left="0.25" right="0.25" top="0.75" bottom="0.75" header="0.3" footer="0.3"/>
  <pageSetup fitToHeight="0" orientation="portrait" r:id="rId1"/>
  <headerFooter>
    <oddHeader>&amp;L&amp;G&amp;C&amp;"Verdana,Normal"
&amp;"Verdana,Negrita"PLAN ESTRATÉGICO DE INVERSIONES&amp;R&amp;"Calibri,Normal"&amp;K000000 Información pública&amp;1#&amp;KFF0000
&amp;"Verdana,Normal"&amp;10&amp;K000000
&amp;P de &amp;N</oddHeader>
    <oddFooter xml:space="preserve">&amp;L&amp;"Verdana,Normal"&amp;9F-CA-11&amp;C&amp;"Verdana,Normal"&amp;9Versión: 2&amp;R&amp;"Verdana,Normal"&amp;9Subdirección General de 
Inversiones, Seguimiento y
 Evaluación </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3A42-EC6F-4D2E-9F6A-84DF3CF24A36}">
  <dimension ref="A3:D19"/>
  <sheetViews>
    <sheetView workbookViewId="0"/>
  </sheetViews>
  <sheetFormatPr baseColWidth="10" defaultRowHeight="12.75"/>
  <cols>
    <col min="1" max="1" width="49" bestFit="1" customWidth="1"/>
    <col min="2" max="2" width="23.33203125" bestFit="1" customWidth="1"/>
    <col min="3" max="3" width="32" bestFit="1" customWidth="1"/>
  </cols>
  <sheetData>
    <row r="3" spans="1:4">
      <c r="A3" s="219" t="s">
        <v>724</v>
      </c>
      <c r="B3" t="s">
        <v>725</v>
      </c>
      <c r="C3" t="s">
        <v>726</v>
      </c>
    </row>
    <row r="4" spans="1:4">
      <c r="A4" t="s">
        <v>98</v>
      </c>
      <c r="B4" s="220">
        <v>119059987352</v>
      </c>
      <c r="C4">
        <v>12</v>
      </c>
      <c r="D4" t="s">
        <v>727</v>
      </c>
    </row>
    <row r="5" spans="1:4">
      <c r="A5" t="s">
        <v>103</v>
      </c>
      <c r="B5" s="220">
        <v>46759185513</v>
      </c>
      <c r="C5">
        <v>7</v>
      </c>
      <c r="D5" t="s">
        <v>727</v>
      </c>
    </row>
    <row r="6" spans="1:4">
      <c r="A6" t="s">
        <v>83</v>
      </c>
      <c r="B6" s="220">
        <v>3116000000</v>
      </c>
      <c r="C6">
        <v>3</v>
      </c>
      <c r="D6" t="s">
        <v>727</v>
      </c>
    </row>
    <row r="7" spans="1:4">
      <c r="A7" t="s">
        <v>57</v>
      </c>
      <c r="B7" s="220">
        <v>178306000000</v>
      </c>
      <c r="C7">
        <v>10</v>
      </c>
      <c r="D7" t="s">
        <v>727</v>
      </c>
    </row>
    <row r="8" spans="1:4">
      <c r="A8" t="s">
        <v>48</v>
      </c>
      <c r="B8" s="220">
        <v>62237053467</v>
      </c>
      <c r="C8">
        <v>5</v>
      </c>
      <c r="D8" t="s">
        <v>727</v>
      </c>
    </row>
    <row r="9" spans="1:4">
      <c r="A9" t="s">
        <v>113</v>
      </c>
      <c r="B9" s="220">
        <v>111100000000</v>
      </c>
      <c r="C9">
        <v>23</v>
      </c>
      <c r="D9" t="s">
        <v>727</v>
      </c>
    </row>
    <row r="10" spans="1:4">
      <c r="A10" t="s">
        <v>123</v>
      </c>
      <c r="B10" s="220">
        <v>65259106486</v>
      </c>
      <c r="C10">
        <v>13</v>
      </c>
      <c r="D10" t="s">
        <v>727</v>
      </c>
    </row>
    <row r="11" spans="1:4">
      <c r="A11" t="s">
        <v>79</v>
      </c>
      <c r="B11" s="220">
        <v>17669854718</v>
      </c>
      <c r="C11">
        <v>2</v>
      </c>
      <c r="D11" t="s">
        <v>727</v>
      </c>
    </row>
    <row r="12" spans="1:4">
      <c r="A12" t="s">
        <v>194</v>
      </c>
      <c r="B12" s="220">
        <v>77542571428</v>
      </c>
      <c r="C12">
        <v>6</v>
      </c>
      <c r="D12" t="s">
        <v>727</v>
      </c>
    </row>
    <row r="13" spans="1:4">
      <c r="A13" t="s">
        <v>86</v>
      </c>
      <c r="B13" s="220">
        <v>47123007714</v>
      </c>
      <c r="C13">
        <v>3</v>
      </c>
      <c r="D13" t="s">
        <v>727</v>
      </c>
    </row>
    <row r="14" spans="1:4">
      <c r="A14" t="s">
        <v>76</v>
      </c>
      <c r="B14" s="220">
        <v>20018447865</v>
      </c>
      <c r="C14">
        <v>1</v>
      </c>
      <c r="D14" t="s">
        <v>727</v>
      </c>
    </row>
    <row r="15" spans="1:4">
      <c r="A15" t="s">
        <v>175</v>
      </c>
      <c r="B15" s="220">
        <v>211934928242</v>
      </c>
      <c r="C15">
        <v>11</v>
      </c>
      <c r="D15" t="s">
        <v>727</v>
      </c>
    </row>
    <row r="16" spans="1:4">
      <c r="A16" t="s">
        <v>70</v>
      </c>
      <c r="B16" s="220">
        <v>57250362029</v>
      </c>
      <c r="C16">
        <v>4</v>
      </c>
      <c r="D16" t="s">
        <v>727</v>
      </c>
    </row>
    <row r="17" spans="1:4">
      <c r="A17" t="s">
        <v>203</v>
      </c>
      <c r="B17" s="220">
        <v>22275275654199.918</v>
      </c>
      <c r="C17">
        <v>12</v>
      </c>
      <c r="D17" t="s">
        <v>727</v>
      </c>
    </row>
    <row r="18" spans="1:4">
      <c r="A18" t="s">
        <v>40</v>
      </c>
      <c r="B18" s="220">
        <v>197212127665</v>
      </c>
      <c r="C18">
        <v>5</v>
      </c>
      <c r="D18" t="s">
        <v>727</v>
      </c>
    </row>
    <row r="19" spans="1:4">
      <c r="A19" t="s">
        <v>694</v>
      </c>
      <c r="B19" s="220">
        <v>23489864286678.918</v>
      </c>
      <c r="C19">
        <v>117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9"/>
  <sheetViews>
    <sheetView topLeftCell="A200" zoomScale="60" zoomScaleNormal="60" workbookViewId="0">
      <selection activeCell="P250" sqref="P250"/>
    </sheetView>
  </sheetViews>
  <sheetFormatPr baseColWidth="10" defaultColWidth="9.33203125" defaultRowHeight="14.25" customHeight="1" outlineLevelRow="1"/>
  <cols>
    <col min="1" max="1" width="27" style="1" customWidth="1"/>
    <col min="2" max="2" width="40.1640625" style="1" customWidth="1"/>
    <col min="3" max="3" width="5.83203125" style="1" customWidth="1"/>
    <col min="4" max="4" width="17" style="1" customWidth="1"/>
    <col min="5" max="5" width="21.83203125" style="3" customWidth="1"/>
    <col min="6" max="6" width="17.33203125" style="1" customWidth="1"/>
    <col min="7" max="7" width="14.1640625" style="5" customWidth="1"/>
    <col min="8" max="8" width="32.5" style="1" customWidth="1"/>
    <col min="9" max="9" width="28.5" style="1" customWidth="1"/>
    <col min="10" max="10" width="29.83203125" style="1" customWidth="1"/>
    <col min="11" max="11" width="40.6640625" style="68" customWidth="1"/>
    <col min="12" max="12" width="60.83203125" style="1" customWidth="1"/>
    <col min="13" max="13" width="6.1640625" style="1" customWidth="1"/>
    <col min="14" max="14" width="82.33203125" style="1" customWidth="1"/>
    <col min="15" max="15" width="50.1640625" style="1" customWidth="1"/>
    <col min="16" max="16" width="24.6640625" style="1" bestFit="1" customWidth="1"/>
    <col min="17" max="17" width="29.5" style="1" customWidth="1"/>
    <col min="18" max="18" width="28.5" style="1" customWidth="1"/>
    <col min="19" max="16384" width="9.33203125" style="1"/>
  </cols>
  <sheetData>
    <row r="1" spans="1:13">
      <c r="A1" s="376"/>
      <c r="B1" s="376"/>
      <c r="C1" s="376"/>
      <c r="D1" s="376"/>
      <c r="E1" s="376"/>
      <c r="F1" s="376"/>
      <c r="G1" s="376"/>
      <c r="H1" s="376"/>
      <c r="I1" s="376"/>
      <c r="J1" s="376"/>
      <c r="K1" s="376"/>
      <c r="L1" s="376"/>
      <c r="M1" s="68"/>
    </row>
    <row r="2" spans="1:13" ht="18">
      <c r="A2" s="377" t="s">
        <v>0</v>
      </c>
      <c r="B2" s="377"/>
      <c r="C2" s="377"/>
      <c r="D2" s="377"/>
      <c r="E2" s="377"/>
      <c r="F2" s="377"/>
      <c r="G2" s="377"/>
      <c r="H2" s="377"/>
      <c r="I2" s="377"/>
      <c r="J2" s="377"/>
      <c r="K2" s="377"/>
      <c r="L2" s="377"/>
      <c r="M2" s="83"/>
    </row>
    <row r="3" spans="1:13" ht="60" customHeight="1">
      <c r="A3" s="377"/>
      <c r="B3" s="377"/>
      <c r="C3" s="377"/>
      <c r="D3" s="377"/>
      <c r="E3" s="377"/>
      <c r="F3" s="377"/>
      <c r="G3" s="377"/>
      <c r="H3" s="377"/>
      <c r="I3" s="377"/>
      <c r="J3" s="377"/>
      <c r="K3" s="377"/>
      <c r="L3" s="377"/>
      <c r="M3" s="83"/>
    </row>
    <row r="4" spans="1:13">
      <c r="A4" s="378"/>
      <c r="B4" s="378"/>
      <c r="C4" s="378"/>
      <c r="D4" s="378"/>
      <c r="E4" s="378"/>
      <c r="F4" s="378"/>
      <c r="G4" s="378"/>
      <c r="H4" s="378"/>
      <c r="I4" s="378"/>
      <c r="J4" s="378"/>
      <c r="K4" s="378"/>
      <c r="L4" s="378"/>
      <c r="M4" s="73"/>
    </row>
    <row r="5" spans="1:13">
      <c r="A5" s="378"/>
      <c r="B5" s="378"/>
      <c r="C5" s="378"/>
      <c r="D5" s="378"/>
      <c r="E5" s="378"/>
      <c r="F5" s="378"/>
      <c r="G5" s="378"/>
      <c r="H5" s="378"/>
      <c r="I5" s="378"/>
      <c r="J5" s="378"/>
      <c r="K5" s="378"/>
      <c r="L5" s="378"/>
      <c r="M5" s="73"/>
    </row>
    <row r="6" spans="1:13" ht="39.75" customHeight="1">
      <c r="A6" s="379" t="s">
        <v>1</v>
      </c>
      <c r="B6" s="379"/>
      <c r="C6" s="379"/>
      <c r="D6" s="379"/>
      <c r="E6" s="379"/>
      <c r="F6" s="379"/>
      <c r="G6" s="379"/>
      <c r="H6" s="379"/>
      <c r="I6" s="379"/>
      <c r="J6" s="379"/>
      <c r="K6" s="379"/>
      <c r="L6" s="379"/>
      <c r="M6" s="83"/>
    </row>
    <row r="7" spans="1:13" ht="21" customHeight="1">
      <c r="A7" s="380" t="s">
        <v>2</v>
      </c>
      <c r="B7" s="380"/>
      <c r="C7" s="380"/>
      <c r="D7" s="380"/>
      <c r="E7" s="380"/>
      <c r="F7" s="380"/>
      <c r="G7" s="380"/>
      <c r="H7" s="380"/>
      <c r="I7" s="380"/>
      <c r="J7" s="380"/>
      <c r="K7" s="380"/>
      <c r="L7" s="380"/>
      <c r="M7" s="74"/>
    </row>
    <row r="8" spans="1:13" ht="21" customHeight="1">
      <c r="A8" s="380"/>
      <c r="B8" s="380"/>
      <c r="C8" s="380"/>
      <c r="D8" s="380"/>
      <c r="E8" s="380"/>
      <c r="F8" s="380"/>
      <c r="G8" s="380"/>
      <c r="H8" s="380"/>
      <c r="I8" s="380"/>
      <c r="J8" s="380"/>
      <c r="K8" s="380"/>
      <c r="L8" s="380"/>
      <c r="M8" s="74"/>
    </row>
    <row r="9" spans="1:13" ht="21" customHeight="1">
      <c r="A9" s="380"/>
      <c r="B9" s="380"/>
      <c r="C9" s="380"/>
      <c r="D9" s="380"/>
      <c r="E9" s="380"/>
      <c r="F9" s="380"/>
      <c r="G9" s="380"/>
      <c r="H9" s="380"/>
      <c r="I9" s="380"/>
      <c r="J9" s="380"/>
      <c r="K9" s="380"/>
      <c r="L9" s="380"/>
      <c r="M9" s="74"/>
    </row>
    <row r="10" spans="1:13" ht="21" customHeight="1">
      <c r="A10" s="380"/>
      <c r="B10" s="380"/>
      <c r="C10" s="380"/>
      <c r="D10" s="380"/>
      <c r="E10" s="380"/>
      <c r="F10" s="380"/>
      <c r="G10" s="380"/>
      <c r="H10" s="380"/>
      <c r="I10" s="380"/>
      <c r="J10" s="380"/>
      <c r="K10" s="380"/>
      <c r="L10" s="380"/>
      <c r="M10" s="74"/>
    </row>
    <row r="11" spans="1:13" ht="45" customHeight="1">
      <c r="A11" s="381" t="s">
        <v>3</v>
      </c>
      <c r="B11" s="382"/>
      <c r="C11" s="382"/>
      <c r="D11" s="382"/>
      <c r="E11" s="382"/>
      <c r="F11" s="382"/>
      <c r="G11" s="382"/>
      <c r="H11" s="382"/>
      <c r="I11" s="382"/>
      <c r="J11" s="382"/>
      <c r="K11" s="382"/>
      <c r="L11" s="383"/>
      <c r="M11" s="75"/>
    </row>
    <row r="12" spans="1:13">
      <c r="A12" s="391"/>
      <c r="B12" s="391"/>
      <c r="C12" s="391"/>
      <c r="D12" s="391"/>
      <c r="E12" s="391"/>
      <c r="F12" s="391"/>
      <c r="G12" s="391"/>
      <c r="H12" s="391"/>
      <c r="I12" s="391"/>
      <c r="J12" s="391"/>
      <c r="K12" s="390"/>
      <c r="L12" s="391"/>
      <c r="M12" s="72"/>
    </row>
    <row r="13" spans="1:13">
      <c r="A13" s="391"/>
      <c r="B13" s="391"/>
      <c r="C13" s="391"/>
      <c r="D13" s="391"/>
      <c r="E13" s="391"/>
      <c r="F13" s="391"/>
      <c r="G13" s="391"/>
      <c r="H13" s="391"/>
      <c r="I13" s="391"/>
      <c r="J13" s="391"/>
      <c r="K13" s="390"/>
      <c r="L13" s="391"/>
      <c r="M13" s="72"/>
    </row>
    <row r="14" spans="1:13" ht="30" customHeight="1">
      <c r="A14" s="367" t="s">
        <v>4</v>
      </c>
      <c r="B14" s="367"/>
      <c r="C14" s="367"/>
      <c r="D14" s="389" t="s">
        <v>5</v>
      </c>
      <c r="E14" s="389"/>
      <c r="F14" s="389"/>
      <c r="G14" s="389"/>
      <c r="H14" s="389"/>
      <c r="I14" s="389"/>
      <c r="J14" s="389"/>
      <c r="K14" s="389"/>
      <c r="L14" s="389"/>
      <c r="M14" s="75"/>
    </row>
    <row r="15" spans="1:13" ht="35.25" customHeight="1">
      <c r="A15" s="367" t="s">
        <v>6</v>
      </c>
      <c r="B15" s="367"/>
      <c r="C15" s="367"/>
      <c r="D15" s="389" t="s">
        <v>7</v>
      </c>
      <c r="E15" s="389"/>
      <c r="F15" s="389"/>
      <c r="G15" s="389"/>
      <c r="H15" s="389"/>
      <c r="I15" s="389"/>
      <c r="J15" s="389"/>
      <c r="K15" s="389"/>
      <c r="L15" s="389"/>
      <c r="M15" s="75"/>
    </row>
    <row r="16" spans="1:13" ht="83.25" customHeight="1">
      <c r="A16" s="367" t="s">
        <v>8</v>
      </c>
      <c r="B16" s="367"/>
      <c r="C16" s="367"/>
      <c r="D16" s="368" t="s">
        <v>9</v>
      </c>
      <c r="E16" s="368"/>
      <c r="F16" s="368"/>
      <c r="G16" s="368"/>
      <c r="H16" s="368"/>
      <c r="I16" s="368"/>
      <c r="J16" s="368"/>
      <c r="K16" s="369"/>
      <c r="L16" s="368"/>
      <c r="M16" s="84"/>
    </row>
    <row r="17" spans="1:13" ht="54" customHeight="1">
      <c r="A17" s="367" t="s">
        <v>10</v>
      </c>
      <c r="B17" s="367"/>
      <c r="C17" s="367"/>
      <c r="D17" s="388" t="s">
        <v>11</v>
      </c>
      <c r="E17" s="388"/>
      <c r="F17" s="388"/>
      <c r="G17" s="388"/>
      <c r="H17" s="388"/>
      <c r="I17" s="388"/>
      <c r="J17" s="388"/>
      <c r="K17" s="389"/>
      <c r="L17" s="388"/>
      <c r="M17" s="74"/>
    </row>
    <row r="18" spans="1:13">
      <c r="A18" s="390"/>
      <c r="B18" s="390"/>
      <c r="C18" s="390"/>
      <c r="D18" s="390"/>
      <c r="E18" s="390"/>
      <c r="F18" s="390"/>
      <c r="G18" s="390"/>
      <c r="H18" s="390"/>
      <c r="I18" s="390"/>
      <c r="J18" s="390"/>
      <c r="K18" s="390"/>
      <c r="L18" s="390"/>
      <c r="M18" s="73"/>
    </row>
    <row r="19" spans="1:13">
      <c r="A19" s="391"/>
      <c r="B19" s="391"/>
      <c r="C19" s="391"/>
      <c r="D19" s="391"/>
      <c r="E19" s="391"/>
      <c r="F19" s="391"/>
      <c r="G19" s="391"/>
      <c r="H19" s="391"/>
      <c r="I19" s="391"/>
      <c r="J19" s="391"/>
      <c r="K19" s="391"/>
      <c r="L19" s="391"/>
      <c r="M19" s="72"/>
    </row>
    <row r="20" spans="1:13">
      <c r="A20" s="391"/>
      <c r="B20" s="391"/>
      <c r="C20" s="391"/>
      <c r="D20" s="391"/>
      <c r="E20" s="391"/>
      <c r="F20" s="391"/>
      <c r="G20" s="391"/>
      <c r="H20" s="391"/>
      <c r="I20" s="391"/>
      <c r="J20" s="391"/>
      <c r="K20" s="391"/>
      <c r="L20" s="391"/>
      <c r="M20" s="72"/>
    </row>
    <row r="21" spans="1:13">
      <c r="A21" s="391"/>
      <c r="B21" s="391"/>
      <c r="C21" s="391"/>
      <c r="D21" s="391"/>
      <c r="E21" s="391"/>
      <c r="F21" s="391"/>
      <c r="G21" s="391"/>
      <c r="H21" s="391"/>
      <c r="I21" s="391"/>
      <c r="J21" s="391"/>
      <c r="K21" s="391"/>
      <c r="L21" s="391"/>
      <c r="M21" s="72"/>
    </row>
    <row r="22" spans="1:13">
      <c r="A22" s="391"/>
      <c r="B22" s="391"/>
      <c r="C22" s="391"/>
      <c r="D22" s="391"/>
      <c r="E22" s="391"/>
      <c r="F22" s="391"/>
      <c r="G22" s="391"/>
      <c r="H22" s="391"/>
      <c r="I22" s="391"/>
      <c r="J22" s="391"/>
      <c r="K22" s="391"/>
      <c r="L22" s="391"/>
      <c r="M22" s="72"/>
    </row>
    <row r="23" spans="1:13">
      <c r="A23" s="391"/>
      <c r="B23" s="391"/>
      <c r="C23" s="391"/>
      <c r="D23" s="391"/>
      <c r="E23" s="391"/>
      <c r="F23" s="391"/>
      <c r="G23" s="391"/>
      <c r="H23" s="391"/>
      <c r="I23" s="391"/>
      <c r="J23" s="391"/>
      <c r="K23" s="391"/>
      <c r="L23" s="391"/>
      <c r="M23" s="72"/>
    </row>
    <row r="24" spans="1:13" ht="8.25" customHeight="1">
      <c r="A24" s="391"/>
      <c r="B24" s="391"/>
      <c r="C24" s="391"/>
      <c r="D24" s="391"/>
      <c r="E24" s="391"/>
      <c r="F24" s="391"/>
      <c r="G24" s="391"/>
      <c r="H24" s="391"/>
      <c r="I24" s="391"/>
      <c r="J24" s="391"/>
      <c r="K24" s="390"/>
      <c r="L24" s="391"/>
      <c r="M24" s="72"/>
    </row>
    <row r="25" spans="1:13" ht="33.75" customHeight="1">
      <c r="A25" s="379" t="s">
        <v>12</v>
      </c>
      <c r="B25" s="379"/>
      <c r="C25" s="379"/>
      <c r="D25" s="379"/>
      <c r="E25" s="379"/>
      <c r="F25" s="379"/>
      <c r="G25" s="379"/>
      <c r="H25" s="379"/>
      <c r="I25" s="379"/>
      <c r="J25" s="379"/>
      <c r="K25" s="379"/>
      <c r="L25" s="379"/>
      <c r="M25" s="83"/>
    </row>
    <row r="26" spans="1:13" ht="134.25" customHeight="1">
      <c r="A26" s="392" t="s">
        <v>13</v>
      </c>
      <c r="B26" s="392"/>
      <c r="C26" s="392"/>
      <c r="D26" s="392"/>
      <c r="E26" s="392"/>
      <c r="F26" s="392"/>
      <c r="G26" s="392"/>
      <c r="H26" s="392"/>
      <c r="I26" s="392"/>
      <c r="J26" s="392"/>
      <c r="K26" s="393"/>
      <c r="L26" s="392"/>
      <c r="M26" s="74"/>
    </row>
    <row r="27" spans="1:13" ht="28.5" customHeight="1">
      <c r="A27" s="384" t="s">
        <v>14</v>
      </c>
      <c r="B27" s="384"/>
      <c r="C27" s="384"/>
      <c r="D27" s="384"/>
      <c r="E27" s="384"/>
      <c r="F27" s="384"/>
      <c r="G27" s="384"/>
      <c r="H27" s="384"/>
      <c r="I27" s="384"/>
      <c r="J27" s="384"/>
      <c r="K27" s="384"/>
      <c r="L27" s="384"/>
      <c r="M27" s="75"/>
    </row>
    <row r="28" spans="1:13" ht="18">
      <c r="A28" s="385" t="s">
        <v>15</v>
      </c>
      <c r="B28" s="385"/>
      <c r="C28" s="385"/>
      <c r="D28" s="385"/>
      <c r="E28" s="385"/>
      <c r="F28" s="385"/>
      <c r="G28" s="385"/>
      <c r="H28" s="385"/>
      <c r="I28" s="385"/>
      <c r="J28" s="385"/>
      <c r="K28" s="385"/>
      <c r="L28" s="385"/>
      <c r="M28" s="74"/>
    </row>
    <row r="29" spans="1:13" ht="18">
      <c r="A29" s="385"/>
      <c r="B29" s="385"/>
      <c r="C29" s="385"/>
      <c r="D29" s="385"/>
      <c r="E29" s="385"/>
      <c r="F29" s="385"/>
      <c r="G29" s="385"/>
      <c r="H29" s="385"/>
      <c r="I29" s="385"/>
      <c r="J29" s="385"/>
      <c r="K29" s="385"/>
      <c r="L29" s="385"/>
      <c r="M29" s="74"/>
    </row>
    <row r="30" spans="1:13" ht="18">
      <c r="A30" s="385"/>
      <c r="B30" s="385"/>
      <c r="C30" s="385"/>
      <c r="D30" s="385"/>
      <c r="E30" s="385"/>
      <c r="F30" s="385"/>
      <c r="G30" s="385"/>
      <c r="H30" s="385"/>
      <c r="I30" s="385"/>
      <c r="J30" s="385"/>
      <c r="K30" s="385"/>
      <c r="L30" s="385"/>
      <c r="M30" s="74"/>
    </row>
    <row r="31" spans="1:13" ht="18">
      <c r="A31" s="385"/>
      <c r="B31" s="385"/>
      <c r="C31" s="385"/>
      <c r="D31" s="385"/>
      <c r="E31" s="385"/>
      <c r="F31" s="385"/>
      <c r="G31" s="385"/>
      <c r="H31" s="385"/>
      <c r="I31" s="385"/>
      <c r="J31" s="385"/>
      <c r="K31" s="385"/>
      <c r="L31" s="385"/>
      <c r="M31" s="74"/>
    </row>
    <row r="32" spans="1:13" ht="18">
      <c r="A32" s="385"/>
      <c r="B32" s="385"/>
      <c r="C32" s="385"/>
      <c r="D32" s="385"/>
      <c r="E32" s="385"/>
      <c r="F32" s="385"/>
      <c r="G32" s="385"/>
      <c r="H32" s="385"/>
      <c r="I32" s="385"/>
      <c r="J32" s="385"/>
      <c r="K32" s="385"/>
      <c r="L32" s="385"/>
      <c r="M32" s="74"/>
    </row>
    <row r="33" spans="1:15" s="4" customFormat="1" ht="32.25" customHeight="1">
      <c r="A33" s="386" t="s">
        <v>16</v>
      </c>
      <c r="B33" s="386"/>
      <c r="C33" s="387" t="s">
        <v>17</v>
      </c>
      <c r="D33" s="387"/>
      <c r="E33" s="386" t="s">
        <v>18</v>
      </c>
      <c r="F33" s="386"/>
      <c r="G33" s="386"/>
      <c r="H33" s="386" t="s">
        <v>19</v>
      </c>
      <c r="I33" s="386"/>
      <c r="J33" s="386"/>
      <c r="K33" s="386" t="s">
        <v>20</v>
      </c>
      <c r="L33" s="386"/>
      <c r="M33" s="85"/>
    </row>
    <row r="34" spans="1:15" s="4" customFormat="1" ht="31.5" customHeight="1">
      <c r="A34" s="461" t="s">
        <v>21</v>
      </c>
      <c r="B34" s="461"/>
      <c r="C34" s="462">
        <f>+B56</f>
        <v>9</v>
      </c>
      <c r="D34" s="462"/>
      <c r="E34" s="463">
        <f>+E56</f>
        <v>246103101132</v>
      </c>
      <c r="F34" s="463"/>
      <c r="G34" s="463"/>
      <c r="H34" s="463">
        <f>+G56</f>
        <v>12934800000</v>
      </c>
      <c r="I34" s="463"/>
      <c r="J34" s="463"/>
      <c r="K34" s="512">
        <f>+E34+H34</f>
        <v>259037901132</v>
      </c>
      <c r="L34" s="513"/>
      <c r="M34" s="82"/>
    </row>
    <row r="35" spans="1:15" s="4" customFormat="1" ht="21" customHeight="1">
      <c r="A35" s="461" t="s">
        <v>22</v>
      </c>
      <c r="B35" s="514"/>
      <c r="C35" s="462">
        <f>+B73</f>
        <v>12</v>
      </c>
      <c r="D35" s="462"/>
      <c r="E35" s="463">
        <f>+E73</f>
        <v>193989280000</v>
      </c>
      <c r="F35" s="463"/>
      <c r="G35" s="463"/>
      <c r="H35" s="463">
        <f>+G73</f>
        <v>2200000000</v>
      </c>
      <c r="I35" s="463"/>
      <c r="J35" s="463"/>
      <c r="K35" s="512">
        <f t="shared" ref="K35:K40" si="0">+E35+H35</f>
        <v>196189280000</v>
      </c>
      <c r="L35" s="513"/>
      <c r="M35" s="82"/>
    </row>
    <row r="36" spans="1:15" s="4" customFormat="1" ht="24.75" customHeight="1">
      <c r="A36" s="514" t="s">
        <v>23</v>
      </c>
      <c r="B36" s="514"/>
      <c r="C36" s="462">
        <f>+B88</f>
        <v>10</v>
      </c>
      <c r="D36" s="462"/>
      <c r="E36" s="463">
        <f>+E88</f>
        <v>105960649555</v>
      </c>
      <c r="F36" s="463"/>
      <c r="G36" s="463"/>
      <c r="H36" s="463">
        <f>+G88</f>
        <v>0</v>
      </c>
      <c r="I36" s="463"/>
      <c r="J36" s="463"/>
      <c r="K36" s="515">
        <f t="shared" si="0"/>
        <v>105960649555</v>
      </c>
      <c r="L36" s="516"/>
      <c r="M36" s="82"/>
    </row>
    <row r="37" spans="1:15" s="4" customFormat="1" ht="30.75" customHeight="1">
      <c r="A37" s="461" t="s">
        <v>24</v>
      </c>
      <c r="B37" s="461"/>
      <c r="C37" s="462">
        <f>+B149</f>
        <v>56</v>
      </c>
      <c r="D37" s="462"/>
      <c r="E37" s="463">
        <f>+E149</f>
        <v>333542505367</v>
      </c>
      <c r="F37" s="463"/>
      <c r="G37" s="463"/>
      <c r="H37" s="463">
        <f>+G149</f>
        <v>17386531099</v>
      </c>
      <c r="I37" s="463"/>
      <c r="J37" s="463"/>
      <c r="K37" s="515">
        <f t="shared" si="0"/>
        <v>350929036466</v>
      </c>
      <c r="L37" s="516"/>
      <c r="M37" s="82"/>
      <c r="N37" s="77"/>
      <c r="O37" s="77"/>
    </row>
    <row r="38" spans="1:15" s="4" customFormat="1" ht="28.5" customHeight="1">
      <c r="A38" s="514" t="s">
        <v>25</v>
      </c>
      <c r="B38" s="514"/>
      <c r="C38" s="462">
        <f>+B165</f>
        <v>11</v>
      </c>
      <c r="D38" s="462"/>
      <c r="E38" s="463">
        <f>+E165</f>
        <v>206934928242</v>
      </c>
      <c r="F38" s="463"/>
      <c r="G38" s="463"/>
      <c r="H38" s="463">
        <f>+G165</f>
        <v>5000000000</v>
      </c>
      <c r="I38" s="463"/>
      <c r="J38" s="463"/>
      <c r="K38" s="512">
        <f t="shared" si="0"/>
        <v>211934928242</v>
      </c>
      <c r="L38" s="513"/>
      <c r="M38" s="82"/>
    </row>
    <row r="39" spans="1:15" s="4" customFormat="1" ht="24" customHeight="1">
      <c r="A39" s="514" t="s">
        <v>26</v>
      </c>
      <c r="B39" s="514"/>
      <c r="C39" s="462">
        <f>+B176</f>
        <v>6</v>
      </c>
      <c r="D39" s="462"/>
      <c r="E39" s="463">
        <f>+E176</f>
        <v>77542571428</v>
      </c>
      <c r="F39" s="463"/>
      <c r="G39" s="463"/>
      <c r="H39" s="463">
        <f>+G176</f>
        <v>0</v>
      </c>
      <c r="I39" s="463"/>
      <c r="J39" s="463"/>
      <c r="K39" s="512">
        <f t="shared" si="0"/>
        <v>77542571428</v>
      </c>
      <c r="L39" s="513"/>
      <c r="M39" s="82"/>
    </row>
    <row r="40" spans="1:15" s="4" customFormat="1" ht="22.5" customHeight="1">
      <c r="A40" s="514" t="s">
        <v>27</v>
      </c>
      <c r="B40" s="514"/>
      <c r="C40" s="462">
        <f>+B193</f>
        <v>13</v>
      </c>
      <c r="D40" s="462"/>
      <c r="E40" s="463">
        <f>+E193</f>
        <v>22262275654199.918</v>
      </c>
      <c r="F40" s="463"/>
      <c r="G40" s="463"/>
      <c r="H40" s="463">
        <f>+G193</f>
        <v>22000000000</v>
      </c>
      <c r="I40" s="463"/>
      <c r="J40" s="463"/>
      <c r="K40" s="512">
        <f t="shared" si="0"/>
        <v>22284275654199.918</v>
      </c>
      <c r="L40" s="513"/>
      <c r="M40" s="82"/>
    </row>
    <row r="41" spans="1:15" s="4" customFormat="1" ht="33.75" customHeight="1">
      <c r="A41" s="394" t="s">
        <v>28</v>
      </c>
      <c r="B41" s="394"/>
      <c r="C41" s="395">
        <f>SUM(C34:D40)</f>
        <v>117</v>
      </c>
      <c r="D41" s="395"/>
      <c r="E41" s="396">
        <f>SUM(E34:G40)</f>
        <v>23426348689923.918</v>
      </c>
      <c r="F41" s="396"/>
      <c r="G41" s="396"/>
      <c r="H41" s="396">
        <f>SUM(H34:J40)</f>
        <v>59521331099</v>
      </c>
      <c r="I41" s="396"/>
      <c r="J41" s="396"/>
      <c r="K41" s="397">
        <f>SUM(K34:L40)</f>
        <v>23485870021022.918</v>
      </c>
      <c r="L41" s="398"/>
      <c r="M41" s="86"/>
      <c r="N41" s="110"/>
    </row>
    <row r="42" spans="1:15" s="4" customFormat="1" ht="25.5" customHeight="1">
      <c r="A42" s="402" t="s">
        <v>29</v>
      </c>
      <c r="B42" s="402"/>
      <c r="C42" s="402"/>
      <c r="D42" s="402"/>
      <c r="E42" s="402"/>
      <c r="F42" s="402"/>
      <c r="G42" s="402"/>
      <c r="H42" s="402"/>
      <c r="I42" s="402"/>
      <c r="J42" s="402"/>
      <c r="K42" s="403"/>
      <c r="L42" s="402"/>
      <c r="M42" s="76"/>
    </row>
    <row r="43" spans="1:15" s="4" customFormat="1" ht="15" customHeight="1">
      <c r="A43" s="76"/>
      <c r="B43" s="76"/>
      <c r="C43" s="76"/>
      <c r="D43" s="76"/>
      <c r="E43" s="76"/>
      <c r="F43" s="76"/>
      <c r="G43" s="76"/>
      <c r="H43" s="76"/>
      <c r="I43" s="76"/>
      <c r="J43" s="76"/>
      <c r="K43" s="120"/>
      <c r="L43" s="76"/>
      <c r="M43" s="76"/>
    </row>
    <row r="44" spans="1:15" s="4" customFormat="1" ht="41.25" customHeight="1">
      <c r="A44" s="125" t="s">
        <v>30</v>
      </c>
      <c r="B44" s="24"/>
      <c r="C44" s="24"/>
      <c r="D44" s="24"/>
      <c r="E44" s="24"/>
      <c r="F44" s="24"/>
      <c r="G44" s="24"/>
      <c r="H44" s="127"/>
      <c r="I44" s="24"/>
      <c r="J44" s="24"/>
      <c r="K44" s="59"/>
      <c r="L44" s="24"/>
      <c r="M44" s="87"/>
    </row>
    <row r="45" spans="1:15" ht="34.5" customHeight="1">
      <c r="A45" s="404" t="s">
        <v>31</v>
      </c>
      <c r="B45" s="404"/>
      <c r="C45" s="404"/>
      <c r="D45" s="404"/>
      <c r="E45" s="404"/>
      <c r="F45" s="404"/>
      <c r="G45" s="404"/>
      <c r="H45" s="404"/>
      <c r="I45" s="404"/>
      <c r="J45" s="404"/>
      <c r="K45" s="404"/>
      <c r="L45" s="404"/>
      <c r="M45" s="88"/>
      <c r="O45" s="4"/>
    </row>
    <row r="46" spans="1:15" ht="15" customHeight="1">
      <c r="A46" s="19" t="s">
        <v>32</v>
      </c>
      <c r="B46" s="405" t="s">
        <v>33</v>
      </c>
      <c r="C46" s="405"/>
      <c r="D46" s="405"/>
      <c r="E46" s="405" t="s">
        <v>34</v>
      </c>
      <c r="F46" s="405"/>
      <c r="G46" s="405" t="s">
        <v>35</v>
      </c>
      <c r="H46" s="405"/>
      <c r="I46" s="405" t="s">
        <v>36</v>
      </c>
      <c r="J46" s="405"/>
      <c r="K46" s="19" t="s">
        <v>37</v>
      </c>
      <c r="L46" s="19" t="s">
        <v>38</v>
      </c>
      <c r="M46" s="88"/>
      <c r="N46" s="15" t="s">
        <v>39</v>
      </c>
      <c r="O46" s="4"/>
    </row>
    <row r="47" spans="1:15" ht="51.75" hidden="1" customHeight="1" outlineLevel="1">
      <c r="A47" s="28" t="s">
        <v>40</v>
      </c>
      <c r="B47" s="399" t="s">
        <v>41</v>
      </c>
      <c r="C47" s="399"/>
      <c r="D47" s="399"/>
      <c r="E47" s="400">
        <v>5804480331</v>
      </c>
      <c r="F47" s="401"/>
      <c r="G47" s="400">
        <v>0</v>
      </c>
      <c r="H47" s="401"/>
      <c r="I47" s="400">
        <f>+G47+E47</f>
        <v>5804480331</v>
      </c>
      <c r="J47" s="401"/>
      <c r="K47" s="60" t="s">
        <v>42</v>
      </c>
      <c r="L47" s="34"/>
      <c r="M47" s="89"/>
    </row>
    <row r="48" spans="1:15" ht="65.25" hidden="1" customHeight="1" outlineLevel="1">
      <c r="A48" s="28" t="s">
        <v>40</v>
      </c>
      <c r="B48" s="399" t="s">
        <v>43</v>
      </c>
      <c r="C48" s="399"/>
      <c r="D48" s="399"/>
      <c r="E48" s="400">
        <v>6015778891</v>
      </c>
      <c r="F48" s="401"/>
      <c r="G48" s="400">
        <v>0</v>
      </c>
      <c r="H48" s="401"/>
      <c r="I48" s="400">
        <f>+G48+E48</f>
        <v>6015778891</v>
      </c>
      <c r="J48" s="401"/>
      <c r="K48" s="60" t="s">
        <v>42</v>
      </c>
      <c r="L48" s="34"/>
      <c r="M48" s="89"/>
    </row>
    <row r="49" spans="1:14" ht="55.5" hidden="1" customHeight="1" outlineLevel="1">
      <c r="A49" s="28" t="s">
        <v>40</v>
      </c>
      <c r="B49" s="399" t="s">
        <v>44</v>
      </c>
      <c r="C49" s="399"/>
      <c r="D49" s="399"/>
      <c r="E49" s="407">
        <v>89137132435</v>
      </c>
      <c r="F49" s="408"/>
      <c r="G49" s="400">
        <v>0</v>
      </c>
      <c r="H49" s="401"/>
      <c r="I49" s="400">
        <f t="shared" ref="I49:I55" si="1">+E49+G49</f>
        <v>89137132435</v>
      </c>
      <c r="J49" s="401"/>
      <c r="K49" s="60" t="str">
        <f>+'Formato PEI (observaciones)'!K48</f>
        <v>Ministerio de Vivienda, Ciudad y Territorio</v>
      </c>
      <c r="L49" s="34"/>
      <c r="N49" s="89"/>
    </row>
    <row r="50" spans="1:14" ht="51" hidden="1" customHeight="1" outlineLevel="1">
      <c r="A50" s="28" t="s">
        <v>40</v>
      </c>
      <c r="B50" s="399" t="s">
        <v>45</v>
      </c>
      <c r="C50" s="399"/>
      <c r="D50" s="399"/>
      <c r="E50" s="407">
        <v>6743459012</v>
      </c>
      <c r="F50" s="408"/>
      <c r="G50" s="400">
        <v>0</v>
      </c>
      <c r="H50" s="401"/>
      <c r="I50" s="400">
        <f t="shared" si="1"/>
        <v>6743459012</v>
      </c>
      <c r="J50" s="401"/>
      <c r="K50" s="60" t="s">
        <v>42</v>
      </c>
      <c r="L50" s="34"/>
      <c r="N50" s="89"/>
    </row>
    <row r="51" spans="1:14" ht="57" hidden="1" customHeight="1" outlineLevel="1">
      <c r="A51" s="28" t="s">
        <v>40</v>
      </c>
      <c r="B51" s="406" t="s">
        <v>46</v>
      </c>
      <c r="C51" s="406"/>
      <c r="D51" s="406"/>
      <c r="E51" s="400">
        <v>76576476996</v>
      </c>
      <c r="F51" s="401"/>
      <c r="G51" s="400">
        <v>12934800000</v>
      </c>
      <c r="H51" s="401"/>
      <c r="I51" s="400">
        <f t="shared" si="1"/>
        <v>89511276996</v>
      </c>
      <c r="J51" s="401"/>
      <c r="K51" s="62" t="s">
        <v>47</v>
      </c>
      <c r="L51" s="34"/>
      <c r="M51" s="89"/>
    </row>
    <row r="52" spans="1:14" ht="36.75" hidden="1" customHeight="1" outlineLevel="1">
      <c r="A52" s="28" t="s">
        <v>48</v>
      </c>
      <c r="B52" s="399" t="s">
        <v>49</v>
      </c>
      <c r="C52" s="399"/>
      <c r="D52" s="399"/>
      <c r="E52" s="400">
        <v>2040317423</v>
      </c>
      <c r="F52" s="401"/>
      <c r="G52" s="400">
        <v>0</v>
      </c>
      <c r="H52" s="401"/>
      <c r="I52" s="400">
        <f t="shared" si="1"/>
        <v>2040317423</v>
      </c>
      <c r="J52" s="401"/>
      <c r="K52" s="60" t="s">
        <v>50</v>
      </c>
      <c r="L52" s="34"/>
      <c r="M52" s="89"/>
    </row>
    <row r="53" spans="1:14" ht="34.5" hidden="1" customHeight="1" outlineLevel="1">
      <c r="A53" s="28" t="s">
        <v>48</v>
      </c>
      <c r="B53" s="399" t="s">
        <v>51</v>
      </c>
      <c r="C53" s="399"/>
      <c r="D53" s="399"/>
      <c r="E53" s="400">
        <v>24844000000</v>
      </c>
      <c r="F53" s="401"/>
      <c r="G53" s="400">
        <v>0</v>
      </c>
      <c r="H53" s="401"/>
      <c r="I53" s="400">
        <f t="shared" si="1"/>
        <v>24844000000</v>
      </c>
      <c r="J53" s="401"/>
      <c r="K53" s="60" t="s">
        <v>50</v>
      </c>
      <c r="L53" s="34"/>
      <c r="M53" s="89"/>
    </row>
    <row r="54" spans="1:14" ht="39.75" hidden="1" customHeight="1" outlineLevel="1">
      <c r="A54" s="28" t="s">
        <v>48</v>
      </c>
      <c r="B54" s="399" t="s">
        <v>52</v>
      </c>
      <c r="C54" s="399"/>
      <c r="D54" s="399"/>
      <c r="E54" s="400">
        <v>33417519388</v>
      </c>
      <c r="F54" s="401"/>
      <c r="G54" s="400">
        <v>0</v>
      </c>
      <c r="H54" s="401"/>
      <c r="I54" s="400">
        <f t="shared" si="1"/>
        <v>33417519388</v>
      </c>
      <c r="J54" s="401"/>
      <c r="K54" s="60" t="s">
        <v>50</v>
      </c>
      <c r="L54" s="37"/>
      <c r="M54" s="90"/>
    </row>
    <row r="55" spans="1:14" ht="52.5" hidden="1" customHeight="1" outlineLevel="1">
      <c r="A55" s="28" t="s">
        <v>48</v>
      </c>
      <c r="B55" s="399" t="s">
        <v>53</v>
      </c>
      <c r="C55" s="399"/>
      <c r="D55" s="399"/>
      <c r="E55" s="400">
        <v>1523936656</v>
      </c>
      <c r="F55" s="401"/>
      <c r="G55" s="400">
        <v>0</v>
      </c>
      <c r="H55" s="401"/>
      <c r="I55" s="400">
        <f t="shared" si="1"/>
        <v>1523936656</v>
      </c>
      <c r="J55" s="401"/>
      <c r="K55" s="60" t="s">
        <v>50</v>
      </c>
      <c r="L55" s="37"/>
      <c r="M55" s="90"/>
    </row>
    <row r="56" spans="1:14" ht="22.5" customHeight="1" collapsed="1">
      <c r="A56" s="14" t="s">
        <v>54</v>
      </c>
      <c r="B56" s="404">
        <f>+COUNTA(B47:D55)</f>
        <v>9</v>
      </c>
      <c r="C56" s="404"/>
      <c r="D56" s="404"/>
      <c r="E56" s="409">
        <f>SUM(E47:F55)</f>
        <v>246103101132</v>
      </c>
      <c r="F56" s="409"/>
      <c r="G56" s="409">
        <f>SUM(G47:H55)</f>
        <v>12934800000</v>
      </c>
      <c r="H56" s="409"/>
      <c r="I56" s="409">
        <f>SUM(I47:J55)</f>
        <v>259037901132</v>
      </c>
      <c r="J56" s="409"/>
      <c r="K56" s="14"/>
      <c r="L56" s="16"/>
      <c r="M56" s="91"/>
    </row>
    <row r="57" spans="1:14" ht="22.5" customHeight="1">
      <c r="A57" s="413" t="s">
        <v>55</v>
      </c>
      <c r="B57" s="413"/>
      <c r="C57" s="413"/>
      <c r="D57" s="413"/>
      <c r="E57" s="413"/>
      <c r="F57" s="413"/>
      <c r="G57" s="414"/>
      <c r="H57" s="414"/>
      <c r="I57" s="414"/>
      <c r="J57" s="414"/>
      <c r="K57" s="63"/>
      <c r="L57" s="18"/>
      <c r="M57" s="18"/>
    </row>
    <row r="58" spans="1:14" ht="27" customHeight="1">
      <c r="A58" s="48"/>
      <c r="B58" s="48"/>
      <c r="C58" s="48"/>
      <c r="D58" s="48"/>
      <c r="E58" s="48"/>
      <c r="F58" s="48"/>
      <c r="G58" s="51"/>
      <c r="H58" s="51"/>
      <c r="I58" s="51"/>
      <c r="J58" s="51"/>
      <c r="K58" s="63"/>
      <c r="L58" s="18"/>
      <c r="M58" s="18"/>
    </row>
    <row r="59" spans="1:14" ht="34.5" customHeight="1">
      <c r="A59" s="404" t="s">
        <v>56</v>
      </c>
      <c r="B59" s="404"/>
      <c r="C59" s="404"/>
      <c r="D59" s="404"/>
      <c r="E59" s="404"/>
      <c r="F59" s="404"/>
      <c r="G59" s="404"/>
      <c r="H59" s="404"/>
      <c r="I59" s="404"/>
      <c r="J59" s="404"/>
      <c r="K59" s="404"/>
      <c r="L59" s="404"/>
      <c r="M59" s="88"/>
    </row>
    <row r="60" spans="1:14" ht="27.75" customHeight="1">
      <c r="A60" s="14" t="s">
        <v>32</v>
      </c>
      <c r="B60" s="404" t="s">
        <v>33</v>
      </c>
      <c r="C60" s="404"/>
      <c r="D60" s="404"/>
      <c r="E60" s="404" t="s">
        <v>34</v>
      </c>
      <c r="F60" s="404"/>
      <c r="G60" s="404" t="s">
        <v>35</v>
      </c>
      <c r="H60" s="404"/>
      <c r="I60" s="404" t="s">
        <v>36</v>
      </c>
      <c r="J60" s="404"/>
      <c r="K60" s="14" t="s">
        <v>37</v>
      </c>
      <c r="L60" s="14" t="s">
        <v>38</v>
      </c>
      <c r="M60" s="88"/>
      <c r="N60" s="15" t="s">
        <v>39</v>
      </c>
    </row>
    <row r="61" spans="1:14" ht="38.25" hidden="1" customHeight="1" outlineLevel="1">
      <c r="A61" s="28" t="s">
        <v>57</v>
      </c>
      <c r="B61" s="399" t="s">
        <v>58</v>
      </c>
      <c r="C61" s="399"/>
      <c r="D61" s="399"/>
      <c r="E61" s="400">
        <v>3000000000</v>
      </c>
      <c r="F61" s="401"/>
      <c r="G61" s="400">
        <v>0</v>
      </c>
      <c r="H61" s="401"/>
      <c r="I61" s="400">
        <f t="shared" ref="I61:I72" si="2">+G61+E61</f>
        <v>3000000000</v>
      </c>
      <c r="J61" s="401"/>
      <c r="K61" s="60" t="s">
        <v>59</v>
      </c>
      <c r="L61" s="34"/>
      <c r="M61" s="89"/>
    </row>
    <row r="62" spans="1:14" ht="38.25" hidden="1" customHeight="1" outlineLevel="1">
      <c r="A62" s="28" t="s">
        <v>57</v>
      </c>
      <c r="B62" s="399" t="s">
        <v>60</v>
      </c>
      <c r="C62" s="399"/>
      <c r="D62" s="399"/>
      <c r="E62" s="400">
        <v>700000000</v>
      </c>
      <c r="F62" s="401"/>
      <c r="G62" s="400">
        <v>0</v>
      </c>
      <c r="H62" s="401"/>
      <c r="I62" s="400">
        <f t="shared" si="2"/>
        <v>700000000</v>
      </c>
      <c r="J62" s="401"/>
      <c r="K62" s="60" t="s">
        <v>59</v>
      </c>
      <c r="L62" s="34"/>
      <c r="M62" s="89"/>
    </row>
    <row r="63" spans="1:14" ht="50.25" hidden="1" customHeight="1" outlineLevel="1">
      <c r="A63" s="28" t="s">
        <v>57</v>
      </c>
      <c r="B63" s="399" t="s">
        <v>61</v>
      </c>
      <c r="C63" s="399"/>
      <c r="D63" s="399"/>
      <c r="E63" s="400">
        <v>500000000</v>
      </c>
      <c r="F63" s="401"/>
      <c r="G63" s="400">
        <v>0</v>
      </c>
      <c r="H63" s="401"/>
      <c r="I63" s="400">
        <f t="shared" si="2"/>
        <v>500000000</v>
      </c>
      <c r="J63" s="401"/>
      <c r="K63" s="60" t="s">
        <v>59</v>
      </c>
      <c r="L63" s="34"/>
      <c r="M63" s="89"/>
    </row>
    <row r="64" spans="1:14" ht="46.5" hidden="1" customHeight="1" outlineLevel="1">
      <c r="A64" s="28" t="s">
        <v>57</v>
      </c>
      <c r="B64" s="399" t="s">
        <v>62</v>
      </c>
      <c r="C64" s="399"/>
      <c r="D64" s="399"/>
      <c r="E64" s="400">
        <v>36353000000</v>
      </c>
      <c r="F64" s="401"/>
      <c r="G64" s="400">
        <v>0</v>
      </c>
      <c r="H64" s="401"/>
      <c r="I64" s="400">
        <f t="shared" si="2"/>
        <v>36353000000</v>
      </c>
      <c r="J64" s="401"/>
      <c r="K64" s="60" t="s">
        <v>59</v>
      </c>
      <c r="L64" s="34"/>
      <c r="M64" s="89"/>
    </row>
    <row r="65" spans="1:14" ht="48" hidden="1" customHeight="1" outlineLevel="1">
      <c r="A65" s="28" t="s">
        <v>57</v>
      </c>
      <c r="B65" s="399" t="s">
        <v>63</v>
      </c>
      <c r="C65" s="399"/>
      <c r="D65" s="399"/>
      <c r="E65" s="400">
        <v>2000000000</v>
      </c>
      <c r="F65" s="401"/>
      <c r="G65" s="400">
        <v>0</v>
      </c>
      <c r="H65" s="401"/>
      <c r="I65" s="400">
        <f t="shared" si="2"/>
        <v>2000000000</v>
      </c>
      <c r="J65" s="401"/>
      <c r="K65" s="60" t="s">
        <v>59</v>
      </c>
      <c r="L65" s="34"/>
      <c r="M65" s="89"/>
    </row>
    <row r="66" spans="1:14" ht="56.25" hidden="1" customHeight="1" outlineLevel="1">
      <c r="A66" s="28" t="s">
        <v>57</v>
      </c>
      <c r="B66" s="399" t="s">
        <v>64</v>
      </c>
      <c r="C66" s="399"/>
      <c r="D66" s="399"/>
      <c r="E66" s="400">
        <v>43000000000</v>
      </c>
      <c r="F66" s="401"/>
      <c r="G66" s="400">
        <v>0</v>
      </c>
      <c r="H66" s="401"/>
      <c r="I66" s="400">
        <f t="shared" si="2"/>
        <v>43000000000</v>
      </c>
      <c r="J66" s="401"/>
      <c r="K66" s="60" t="s">
        <v>59</v>
      </c>
      <c r="L66" s="34"/>
      <c r="M66" s="89"/>
    </row>
    <row r="67" spans="1:14" ht="44.25" hidden="1" customHeight="1" outlineLevel="1">
      <c r="A67" s="28" t="s">
        <v>57</v>
      </c>
      <c r="B67" s="399" t="s">
        <v>65</v>
      </c>
      <c r="C67" s="399"/>
      <c r="D67" s="399"/>
      <c r="E67" s="400">
        <v>52000000000</v>
      </c>
      <c r="F67" s="401"/>
      <c r="G67" s="400">
        <v>0</v>
      </c>
      <c r="H67" s="401"/>
      <c r="I67" s="400">
        <f t="shared" si="2"/>
        <v>52000000000</v>
      </c>
      <c r="J67" s="401"/>
      <c r="K67" s="60" t="s">
        <v>59</v>
      </c>
      <c r="L67" s="34"/>
      <c r="M67" s="89"/>
    </row>
    <row r="68" spans="1:14" ht="63" hidden="1" customHeight="1" outlineLevel="1">
      <c r="A68" s="28" t="s">
        <v>57</v>
      </c>
      <c r="B68" s="399" t="s">
        <v>66</v>
      </c>
      <c r="C68" s="399"/>
      <c r="D68" s="399"/>
      <c r="E68" s="400">
        <v>31353000000</v>
      </c>
      <c r="F68" s="401"/>
      <c r="G68" s="400">
        <v>0</v>
      </c>
      <c r="H68" s="401"/>
      <c r="I68" s="400">
        <f t="shared" si="2"/>
        <v>31353000000</v>
      </c>
      <c r="J68" s="401"/>
      <c r="K68" s="60" t="s">
        <v>59</v>
      </c>
      <c r="L68" s="34"/>
      <c r="M68" s="89"/>
    </row>
    <row r="69" spans="1:14" ht="65.25" hidden="1" customHeight="1" outlineLevel="1">
      <c r="A69" s="28" t="s">
        <v>57</v>
      </c>
      <c r="B69" s="399" t="s">
        <v>67</v>
      </c>
      <c r="C69" s="399"/>
      <c r="D69" s="399"/>
      <c r="E69" s="400">
        <v>5000000000</v>
      </c>
      <c r="F69" s="401"/>
      <c r="G69" s="400">
        <v>0</v>
      </c>
      <c r="H69" s="401"/>
      <c r="I69" s="400">
        <f t="shared" si="2"/>
        <v>5000000000</v>
      </c>
      <c r="J69" s="401"/>
      <c r="K69" s="60" t="s">
        <v>59</v>
      </c>
      <c r="L69" s="34"/>
      <c r="M69" s="89"/>
    </row>
    <row r="70" spans="1:14" ht="65.25" hidden="1" customHeight="1" outlineLevel="1">
      <c r="A70" s="28" t="s">
        <v>48</v>
      </c>
      <c r="B70" s="399" t="s">
        <v>68</v>
      </c>
      <c r="C70" s="399"/>
      <c r="D70" s="399"/>
      <c r="E70" s="400">
        <v>411280000</v>
      </c>
      <c r="F70" s="401"/>
      <c r="G70" s="400">
        <v>0</v>
      </c>
      <c r="H70" s="401"/>
      <c r="I70" s="400">
        <f t="shared" si="2"/>
        <v>411280000</v>
      </c>
      <c r="J70" s="401"/>
      <c r="K70" s="60" t="s">
        <v>69</v>
      </c>
      <c r="L70" s="34"/>
      <c r="M70" s="89"/>
    </row>
    <row r="71" spans="1:14" ht="57.75" hidden="1" customHeight="1" outlineLevel="1">
      <c r="A71" s="29" t="s">
        <v>70</v>
      </c>
      <c r="B71" s="508" t="s">
        <v>71</v>
      </c>
      <c r="C71" s="509"/>
      <c r="D71" s="510"/>
      <c r="E71" s="400">
        <v>17472000000</v>
      </c>
      <c r="F71" s="401"/>
      <c r="G71" s="400">
        <v>0</v>
      </c>
      <c r="H71" s="401"/>
      <c r="I71" s="400">
        <f t="shared" si="2"/>
        <v>17472000000</v>
      </c>
      <c r="J71" s="401"/>
      <c r="K71" s="161" t="s">
        <v>72</v>
      </c>
      <c r="L71" s="35"/>
      <c r="M71" s="89"/>
    </row>
    <row r="72" spans="1:14" ht="42.75" hidden="1" customHeight="1" outlineLevel="1">
      <c r="A72" s="29" t="s">
        <v>57</v>
      </c>
      <c r="B72" s="399" t="s">
        <v>73</v>
      </c>
      <c r="C72" s="399"/>
      <c r="D72" s="399"/>
      <c r="E72" s="400">
        <v>2200000000</v>
      </c>
      <c r="F72" s="401"/>
      <c r="G72" s="400">
        <v>2200000000</v>
      </c>
      <c r="H72" s="401"/>
      <c r="I72" s="400">
        <f t="shared" si="2"/>
        <v>4400000000</v>
      </c>
      <c r="J72" s="401"/>
      <c r="K72" s="36" t="s">
        <v>74</v>
      </c>
      <c r="L72" s="35"/>
      <c r="M72" s="89"/>
    </row>
    <row r="73" spans="1:14" ht="30.75" customHeight="1" collapsed="1">
      <c r="A73" s="20" t="s">
        <v>54</v>
      </c>
      <c r="B73" s="404">
        <f>+COUNTA(B61:D72)</f>
        <v>12</v>
      </c>
      <c r="C73" s="404"/>
      <c r="D73" s="404"/>
      <c r="E73" s="415">
        <f>SUM(E61:F72)</f>
        <v>193989280000</v>
      </c>
      <c r="F73" s="415"/>
      <c r="G73" s="415">
        <f>SUM(G61:H72)</f>
        <v>2200000000</v>
      </c>
      <c r="H73" s="415"/>
      <c r="I73" s="415">
        <f>SUM(I61:J72)</f>
        <v>196189280000</v>
      </c>
      <c r="J73" s="415"/>
      <c r="K73" s="416"/>
      <c r="L73" s="417"/>
      <c r="M73" s="92"/>
    </row>
    <row r="74" spans="1:14" ht="22.5" customHeight="1">
      <c r="A74" s="413" t="s">
        <v>55</v>
      </c>
      <c r="B74" s="413"/>
      <c r="C74" s="413"/>
      <c r="D74" s="413"/>
      <c r="E74" s="413"/>
      <c r="F74" s="413"/>
      <c r="G74" s="414"/>
      <c r="H74" s="414"/>
      <c r="I74" s="414"/>
      <c r="J74" s="414"/>
      <c r="K74" s="63"/>
      <c r="L74" s="18"/>
      <c r="M74" s="18"/>
    </row>
    <row r="75" spans="1:14" ht="33.75" customHeight="1">
      <c r="A75" s="48"/>
      <c r="B75" s="48"/>
      <c r="C75" s="48"/>
      <c r="D75" s="48"/>
      <c r="E75" s="48"/>
      <c r="F75" s="48"/>
      <c r="G75" s="51"/>
      <c r="H75" s="51"/>
      <c r="I75" s="51"/>
      <c r="J75" s="51"/>
      <c r="K75" s="63"/>
      <c r="L75" s="18"/>
      <c r="M75" s="18"/>
    </row>
    <row r="76" spans="1:14" ht="34.5" customHeight="1">
      <c r="A76" s="404" t="s">
        <v>75</v>
      </c>
      <c r="B76" s="404"/>
      <c r="C76" s="404"/>
      <c r="D76" s="404"/>
      <c r="E76" s="404"/>
      <c r="F76" s="404"/>
      <c r="G76" s="404"/>
      <c r="H76" s="404"/>
      <c r="I76" s="404"/>
      <c r="J76" s="404"/>
      <c r="K76" s="404"/>
      <c r="L76" s="404"/>
      <c r="M76" s="88"/>
    </row>
    <row r="77" spans="1:14" ht="42" customHeight="1">
      <c r="A77" s="19" t="s">
        <v>32</v>
      </c>
      <c r="B77" s="418" t="s">
        <v>33</v>
      </c>
      <c r="C77" s="418"/>
      <c r="D77" s="418"/>
      <c r="E77" s="405" t="s">
        <v>34</v>
      </c>
      <c r="F77" s="405"/>
      <c r="G77" s="405" t="s">
        <v>35</v>
      </c>
      <c r="H77" s="405"/>
      <c r="I77" s="405" t="s">
        <v>36</v>
      </c>
      <c r="J77" s="405"/>
      <c r="K77" s="19" t="s">
        <v>37</v>
      </c>
      <c r="L77" s="57" t="s">
        <v>38</v>
      </c>
      <c r="M77" s="91"/>
      <c r="N77" s="15" t="s">
        <v>39</v>
      </c>
    </row>
    <row r="78" spans="1:14" ht="41.25" hidden="1" customHeight="1" outlineLevel="1">
      <c r="A78" s="28" t="s">
        <v>76</v>
      </c>
      <c r="B78" s="419" t="s">
        <v>77</v>
      </c>
      <c r="C78" s="419"/>
      <c r="D78" s="419"/>
      <c r="E78" s="400">
        <v>20018447865</v>
      </c>
      <c r="F78" s="401"/>
      <c r="G78" s="400">
        <v>0</v>
      </c>
      <c r="H78" s="401"/>
      <c r="I78" s="400">
        <f t="shared" ref="I78:I87" si="3">+E78+G78</f>
        <v>20018447865</v>
      </c>
      <c r="J78" s="401"/>
      <c r="K78" s="39" t="s">
        <v>78</v>
      </c>
      <c r="L78" s="30"/>
      <c r="M78" s="93"/>
    </row>
    <row r="79" spans="1:14" ht="41.25" hidden="1" customHeight="1" outlineLevel="1">
      <c r="A79" s="28" t="s">
        <v>79</v>
      </c>
      <c r="B79" s="419" t="s">
        <v>80</v>
      </c>
      <c r="C79" s="419"/>
      <c r="D79" s="419"/>
      <c r="E79" s="400">
        <v>8438159066</v>
      </c>
      <c r="F79" s="401"/>
      <c r="G79" s="400">
        <v>0</v>
      </c>
      <c r="H79" s="401"/>
      <c r="I79" s="400">
        <f t="shared" si="3"/>
        <v>8438159066</v>
      </c>
      <c r="J79" s="401"/>
      <c r="K79" s="39" t="s">
        <v>81</v>
      </c>
      <c r="L79" s="30"/>
      <c r="M79" s="93"/>
    </row>
    <row r="80" spans="1:14" ht="41.25" hidden="1" customHeight="1" outlineLevel="1">
      <c r="A80" s="28" t="s">
        <v>79</v>
      </c>
      <c r="B80" s="419" t="s">
        <v>82</v>
      </c>
      <c r="C80" s="419"/>
      <c r="D80" s="419"/>
      <c r="E80" s="400">
        <v>9231695652</v>
      </c>
      <c r="F80" s="401"/>
      <c r="G80" s="400">
        <v>0</v>
      </c>
      <c r="H80" s="401"/>
      <c r="I80" s="400">
        <f t="shared" si="3"/>
        <v>9231695652</v>
      </c>
      <c r="J80" s="401"/>
      <c r="K80" s="39" t="s">
        <v>81</v>
      </c>
      <c r="L80" s="30"/>
      <c r="M80" s="93"/>
    </row>
    <row r="81" spans="1:14" ht="41.25" hidden="1" customHeight="1" outlineLevel="1">
      <c r="A81" s="28" t="s">
        <v>83</v>
      </c>
      <c r="B81" s="419" t="s">
        <v>84</v>
      </c>
      <c r="C81" s="419"/>
      <c r="D81" s="419"/>
      <c r="E81" s="400">
        <v>1200000000</v>
      </c>
      <c r="F81" s="401"/>
      <c r="G81" s="400">
        <v>0</v>
      </c>
      <c r="H81" s="401"/>
      <c r="I81" s="400">
        <f t="shared" si="3"/>
        <v>1200000000</v>
      </c>
      <c r="J81" s="401"/>
      <c r="K81" s="39" t="s">
        <v>85</v>
      </c>
      <c r="L81" s="30"/>
      <c r="M81" s="93"/>
    </row>
    <row r="82" spans="1:14" ht="96" hidden="1" customHeight="1" outlineLevel="1">
      <c r="A82" s="28" t="s">
        <v>86</v>
      </c>
      <c r="B82" s="419" t="s">
        <v>87</v>
      </c>
      <c r="C82" s="419"/>
      <c r="D82" s="419"/>
      <c r="E82" s="400">
        <v>751941570</v>
      </c>
      <c r="F82" s="401"/>
      <c r="G82" s="400">
        <v>0</v>
      </c>
      <c r="H82" s="401"/>
      <c r="I82" s="400">
        <f t="shared" si="3"/>
        <v>751941570</v>
      </c>
      <c r="J82" s="401"/>
      <c r="K82" s="39" t="s">
        <v>88</v>
      </c>
      <c r="L82" s="30"/>
      <c r="M82" s="93"/>
      <c r="N82" s="1" t="s">
        <v>89</v>
      </c>
    </row>
    <row r="83" spans="1:14" ht="45.75" hidden="1" customHeight="1" outlineLevel="1">
      <c r="A83" s="28" t="s">
        <v>86</v>
      </c>
      <c r="B83" s="422" t="s">
        <v>90</v>
      </c>
      <c r="C83" s="423"/>
      <c r="D83" s="424"/>
      <c r="E83" s="400">
        <v>1698933967</v>
      </c>
      <c r="F83" s="401"/>
      <c r="G83" s="400">
        <v>0</v>
      </c>
      <c r="H83" s="401"/>
      <c r="I83" s="400">
        <f t="shared" si="3"/>
        <v>1698933967</v>
      </c>
      <c r="J83" s="401"/>
      <c r="K83" s="39" t="s">
        <v>88</v>
      </c>
      <c r="L83" s="30"/>
      <c r="M83" s="93"/>
      <c r="N83" s="1" t="s">
        <v>89</v>
      </c>
    </row>
    <row r="84" spans="1:14" ht="46.5" hidden="1" customHeight="1" outlineLevel="1">
      <c r="A84" s="116" t="s">
        <v>83</v>
      </c>
      <c r="B84" s="425" t="s">
        <v>91</v>
      </c>
      <c r="C84" s="425"/>
      <c r="D84" s="425"/>
      <c r="E84" s="400">
        <v>716000000</v>
      </c>
      <c r="F84" s="401"/>
      <c r="G84" s="400">
        <v>0</v>
      </c>
      <c r="H84" s="401"/>
      <c r="I84" s="400">
        <f t="shared" si="3"/>
        <v>716000000</v>
      </c>
      <c r="J84" s="401"/>
      <c r="K84" s="64" t="s">
        <v>85</v>
      </c>
      <c r="L84" s="31"/>
      <c r="M84" s="93"/>
    </row>
    <row r="85" spans="1:14" ht="30.75" hidden="1" customHeight="1" outlineLevel="1">
      <c r="A85" s="115" t="s">
        <v>83</v>
      </c>
      <c r="B85" s="420" t="s">
        <v>92</v>
      </c>
      <c r="C85" s="420"/>
      <c r="D85" s="420"/>
      <c r="E85" s="400">
        <v>1200000000</v>
      </c>
      <c r="F85" s="401"/>
      <c r="G85" s="400">
        <v>0</v>
      </c>
      <c r="H85" s="401"/>
      <c r="I85" s="400">
        <f t="shared" si="3"/>
        <v>1200000000</v>
      </c>
      <c r="J85" s="401"/>
      <c r="K85" s="65" t="s">
        <v>85</v>
      </c>
      <c r="L85" s="32"/>
      <c r="M85" s="93"/>
    </row>
    <row r="86" spans="1:14" ht="88.5" hidden="1" customHeight="1" outlineLevel="1">
      <c r="A86" s="115" t="s">
        <v>70</v>
      </c>
      <c r="B86" s="421" t="s">
        <v>93</v>
      </c>
      <c r="C86" s="421"/>
      <c r="D86" s="421"/>
      <c r="E86" s="400">
        <v>18033339258</v>
      </c>
      <c r="F86" s="401"/>
      <c r="G86" s="400">
        <v>0</v>
      </c>
      <c r="H86" s="401"/>
      <c r="I86" s="400">
        <f t="shared" si="3"/>
        <v>18033339258</v>
      </c>
      <c r="J86" s="401"/>
      <c r="K86" s="66" t="s">
        <v>94</v>
      </c>
      <c r="L86" s="33"/>
      <c r="M86" s="89"/>
    </row>
    <row r="87" spans="1:14" ht="69.75" hidden="1" customHeight="1" outlineLevel="1">
      <c r="A87" s="117" t="s">
        <v>86</v>
      </c>
      <c r="B87" s="497" t="s">
        <v>95</v>
      </c>
      <c r="C87" s="497"/>
      <c r="D87" s="498"/>
      <c r="E87" s="400">
        <v>44672132177</v>
      </c>
      <c r="F87" s="401"/>
      <c r="G87" s="400">
        <v>0</v>
      </c>
      <c r="H87" s="401"/>
      <c r="I87" s="400">
        <f t="shared" si="3"/>
        <v>44672132177</v>
      </c>
      <c r="J87" s="401"/>
      <c r="K87" s="69" t="s">
        <v>96</v>
      </c>
      <c r="L87" s="50"/>
      <c r="M87" s="94"/>
      <c r="N87" s="1" t="s">
        <v>89</v>
      </c>
    </row>
    <row r="88" spans="1:14" ht="52.5" customHeight="1" collapsed="1">
      <c r="A88" s="20" t="s">
        <v>54</v>
      </c>
      <c r="B88" s="404">
        <f>+COUNTA(B78:D87)</f>
        <v>10</v>
      </c>
      <c r="C88" s="404"/>
      <c r="D88" s="404"/>
      <c r="E88" s="415">
        <f>SUM(E78:F87)</f>
        <v>105960649555</v>
      </c>
      <c r="F88" s="415"/>
      <c r="G88" s="415">
        <f>SUM(G78:H87)</f>
        <v>0</v>
      </c>
      <c r="H88" s="415"/>
      <c r="I88" s="415">
        <f>SUM(I78:J87)</f>
        <v>105960649555</v>
      </c>
      <c r="J88" s="415"/>
      <c r="K88" s="426"/>
      <c r="L88" s="427"/>
      <c r="M88" s="95"/>
    </row>
    <row r="89" spans="1:14" ht="32.25" customHeight="1">
      <c r="A89" s="428" t="s">
        <v>55</v>
      </c>
      <c r="B89" s="428"/>
      <c r="C89" s="428"/>
      <c r="D89" s="428"/>
      <c r="E89" s="428"/>
      <c r="F89" s="428"/>
      <c r="G89" s="49"/>
      <c r="H89" s="49"/>
      <c r="I89" s="49"/>
      <c r="J89" s="49"/>
      <c r="K89" s="6"/>
      <c r="L89" s="17"/>
      <c r="M89" s="18"/>
    </row>
    <row r="90" spans="1:14" ht="18" customHeight="1">
      <c r="E90" s="1"/>
      <c r="G90" s="49"/>
      <c r="H90" s="49"/>
      <c r="I90" s="49"/>
      <c r="J90" s="49"/>
      <c r="K90" s="6"/>
      <c r="L90" s="17"/>
      <c r="M90" s="18"/>
    </row>
    <row r="91" spans="1:14" ht="27.75" customHeight="1">
      <c r="A91" s="404" t="s">
        <v>97</v>
      </c>
      <c r="B91" s="404"/>
      <c r="C91" s="404"/>
      <c r="D91" s="404"/>
      <c r="E91" s="404"/>
      <c r="F91" s="404"/>
      <c r="G91" s="404"/>
      <c r="H91" s="404"/>
      <c r="I91" s="404"/>
      <c r="J91" s="404"/>
      <c r="K91" s="404"/>
      <c r="L91" s="404"/>
      <c r="M91" s="88"/>
    </row>
    <row r="92" spans="1:14" ht="54.75" customHeight="1">
      <c r="A92" s="14" t="s">
        <v>32</v>
      </c>
      <c r="B92" s="404" t="s">
        <v>33</v>
      </c>
      <c r="C92" s="404"/>
      <c r="D92" s="404"/>
      <c r="E92" s="404" t="s">
        <v>34</v>
      </c>
      <c r="F92" s="404"/>
      <c r="G92" s="404" t="s">
        <v>35</v>
      </c>
      <c r="H92" s="404"/>
      <c r="I92" s="404" t="s">
        <v>36</v>
      </c>
      <c r="J92" s="404"/>
      <c r="K92" s="14" t="s">
        <v>37</v>
      </c>
      <c r="L92" s="16" t="s">
        <v>38</v>
      </c>
      <c r="M92" s="91"/>
      <c r="N92" s="15" t="s">
        <v>39</v>
      </c>
    </row>
    <row r="93" spans="1:14" ht="111" hidden="1" customHeight="1" outlineLevel="1">
      <c r="A93" s="28" t="s">
        <v>98</v>
      </c>
      <c r="B93" s="399" t="s">
        <v>99</v>
      </c>
      <c r="C93" s="399"/>
      <c r="D93" s="399"/>
      <c r="E93" s="400">
        <v>7774148263</v>
      </c>
      <c r="F93" s="401"/>
      <c r="G93" s="400">
        <v>1916640000</v>
      </c>
      <c r="H93" s="401"/>
      <c r="I93" s="400">
        <f>+E93+G93</f>
        <v>9690788263</v>
      </c>
      <c r="J93" s="401"/>
      <c r="K93" s="60" t="s">
        <v>100</v>
      </c>
      <c r="L93" s="34"/>
      <c r="M93" s="89"/>
      <c r="N93" s="55"/>
    </row>
    <row r="94" spans="1:14" ht="80.25" hidden="1" customHeight="1" outlineLevel="1">
      <c r="A94" s="28" t="s">
        <v>98</v>
      </c>
      <c r="B94" s="399" t="s">
        <v>101</v>
      </c>
      <c r="C94" s="399"/>
      <c r="D94" s="399"/>
      <c r="E94" s="400">
        <v>278302508</v>
      </c>
      <c r="F94" s="401"/>
      <c r="G94" s="400">
        <v>0</v>
      </c>
      <c r="H94" s="401"/>
      <c r="I94" s="400">
        <f>+E94+G94</f>
        <v>278302508</v>
      </c>
      <c r="J94" s="401"/>
      <c r="K94" s="60" t="s">
        <v>102</v>
      </c>
      <c r="L94" s="34"/>
      <c r="M94" s="89"/>
    </row>
    <row r="95" spans="1:14" ht="85.5" hidden="1" customHeight="1" outlineLevel="1">
      <c r="A95" s="28" t="s">
        <v>103</v>
      </c>
      <c r="B95" s="399" t="s">
        <v>104</v>
      </c>
      <c r="C95" s="399"/>
      <c r="D95" s="399"/>
      <c r="E95" s="400">
        <v>1090210000</v>
      </c>
      <c r="F95" s="401"/>
      <c r="G95" s="400">
        <v>0</v>
      </c>
      <c r="H95" s="401"/>
      <c r="I95" s="400">
        <v>1090210000</v>
      </c>
      <c r="J95" s="401"/>
      <c r="K95" s="60" t="s">
        <v>105</v>
      </c>
      <c r="L95" s="34"/>
      <c r="M95" s="89"/>
    </row>
    <row r="96" spans="1:14" ht="87" hidden="1" customHeight="1" outlineLevel="1">
      <c r="A96" s="28" t="s">
        <v>98</v>
      </c>
      <c r="B96" s="399" t="s">
        <v>106</v>
      </c>
      <c r="C96" s="399"/>
      <c r="D96" s="399"/>
      <c r="E96" s="400">
        <v>3444578612</v>
      </c>
      <c r="F96" s="401"/>
      <c r="G96" s="400">
        <v>0</v>
      </c>
      <c r="H96" s="401"/>
      <c r="I96" s="400">
        <f>+E96+G96</f>
        <v>3444578612</v>
      </c>
      <c r="J96" s="401"/>
      <c r="K96" s="60" t="s">
        <v>72</v>
      </c>
      <c r="L96" s="34"/>
      <c r="M96" s="89"/>
    </row>
    <row r="97" spans="1:16" ht="83.25" hidden="1" customHeight="1" outlineLevel="1">
      <c r="A97" s="28" t="s">
        <v>98</v>
      </c>
      <c r="B97" s="399" t="s">
        <v>107</v>
      </c>
      <c r="C97" s="399"/>
      <c r="D97" s="399"/>
      <c r="E97" s="400">
        <v>3743625098</v>
      </c>
      <c r="F97" s="401"/>
      <c r="G97" s="400">
        <v>2696650131</v>
      </c>
      <c r="H97" s="401"/>
      <c r="I97" s="400">
        <f>+E97+G97</f>
        <v>6440275229</v>
      </c>
      <c r="J97" s="401"/>
      <c r="K97" s="161" t="s">
        <v>100</v>
      </c>
      <c r="L97" s="34"/>
      <c r="M97" s="89"/>
      <c r="N97" s="70" t="s">
        <v>108</v>
      </c>
      <c r="O97" s="175"/>
      <c r="P97" s="56"/>
    </row>
    <row r="98" spans="1:16" ht="111" hidden="1" customHeight="1" outlineLevel="1">
      <c r="A98" s="28" t="s">
        <v>98</v>
      </c>
      <c r="B98" s="399" t="s">
        <v>109</v>
      </c>
      <c r="C98" s="399"/>
      <c r="D98" s="399"/>
      <c r="E98" s="400">
        <v>4582327956</v>
      </c>
      <c r="F98" s="401"/>
      <c r="G98" s="400">
        <v>2273240968</v>
      </c>
      <c r="H98" s="401"/>
      <c r="I98" s="400">
        <f>+E98+G98</f>
        <v>6855568924</v>
      </c>
      <c r="J98" s="401"/>
      <c r="K98" s="60" t="s">
        <v>110</v>
      </c>
      <c r="L98" s="34"/>
      <c r="M98" s="89"/>
    </row>
    <row r="99" spans="1:16" ht="111" hidden="1" customHeight="1" outlineLevel="1">
      <c r="A99" s="28" t="s">
        <v>98</v>
      </c>
      <c r="B99" s="399" t="s">
        <v>111</v>
      </c>
      <c r="C99" s="399"/>
      <c r="D99" s="399"/>
      <c r="E99" s="400">
        <v>12000000000</v>
      </c>
      <c r="F99" s="401"/>
      <c r="G99" s="400">
        <v>0</v>
      </c>
      <c r="H99" s="401"/>
      <c r="I99" s="400">
        <f>+E99+G99</f>
        <v>12000000000</v>
      </c>
      <c r="J99" s="401"/>
      <c r="K99" s="60" t="s">
        <v>112</v>
      </c>
      <c r="L99" s="34"/>
      <c r="M99" s="89"/>
    </row>
    <row r="100" spans="1:16" ht="57.75" hidden="1" customHeight="1" outlineLevel="1">
      <c r="A100" s="28" t="s">
        <v>113</v>
      </c>
      <c r="B100" s="399" t="s">
        <v>114</v>
      </c>
      <c r="C100" s="399"/>
      <c r="D100" s="399"/>
      <c r="E100" s="400">
        <v>23000000000</v>
      </c>
      <c r="F100" s="401"/>
      <c r="G100" s="400">
        <v>0</v>
      </c>
      <c r="H100" s="401"/>
      <c r="I100" s="400">
        <v>23000000000</v>
      </c>
      <c r="J100" s="401"/>
      <c r="K100" s="60" t="s">
        <v>115</v>
      </c>
      <c r="L100" s="34"/>
      <c r="M100" s="89"/>
    </row>
    <row r="101" spans="1:16" ht="44.25" hidden="1" customHeight="1" outlineLevel="1">
      <c r="A101" s="28" t="s">
        <v>103</v>
      </c>
      <c r="B101" s="511" t="s">
        <v>116</v>
      </c>
      <c r="C101" s="511"/>
      <c r="D101" s="511"/>
      <c r="E101" s="400">
        <v>3017000000</v>
      </c>
      <c r="F101" s="401"/>
      <c r="G101" s="400">
        <v>0</v>
      </c>
      <c r="H101" s="401"/>
      <c r="I101" s="400">
        <v>3017000000</v>
      </c>
      <c r="J101" s="401"/>
      <c r="K101" s="60" t="s">
        <v>117</v>
      </c>
      <c r="L101" s="34"/>
      <c r="M101" s="89"/>
      <c r="N101" s="71" t="s">
        <v>118</v>
      </c>
    </row>
    <row r="102" spans="1:16" ht="42.75" hidden="1" customHeight="1" outlineLevel="1">
      <c r="A102" s="47" t="s">
        <v>103</v>
      </c>
      <c r="B102" s="406" t="s">
        <v>119</v>
      </c>
      <c r="C102" s="406"/>
      <c r="D102" s="406"/>
      <c r="E102" s="400">
        <v>2265810107</v>
      </c>
      <c r="F102" s="401"/>
      <c r="G102" s="400">
        <v>0</v>
      </c>
      <c r="H102" s="401"/>
      <c r="I102" s="400">
        <v>2265810107</v>
      </c>
      <c r="J102" s="401"/>
      <c r="K102" s="67" t="s">
        <v>120</v>
      </c>
      <c r="L102" s="35"/>
      <c r="M102" s="89"/>
    </row>
    <row r="103" spans="1:16" ht="51.75" hidden="1" customHeight="1" outlineLevel="1">
      <c r="A103" s="47" t="s">
        <v>103</v>
      </c>
      <c r="B103" s="406" t="s">
        <v>121</v>
      </c>
      <c r="C103" s="406"/>
      <c r="D103" s="406"/>
      <c r="E103" s="400">
        <v>10014000000</v>
      </c>
      <c r="F103" s="401"/>
      <c r="G103" s="400">
        <v>0</v>
      </c>
      <c r="H103" s="401"/>
      <c r="I103" s="400">
        <v>10014000000</v>
      </c>
      <c r="J103" s="401"/>
      <c r="K103" s="67" t="s">
        <v>120</v>
      </c>
      <c r="L103" s="35"/>
      <c r="M103" s="89"/>
    </row>
    <row r="104" spans="1:16" ht="37.5" hidden="1" customHeight="1" outlineLevel="1">
      <c r="A104" s="47" t="s">
        <v>113</v>
      </c>
      <c r="B104" s="406" t="s">
        <v>122</v>
      </c>
      <c r="C104" s="406"/>
      <c r="D104" s="406"/>
      <c r="E104" s="400">
        <v>9000000000</v>
      </c>
      <c r="F104" s="401"/>
      <c r="G104" s="400">
        <v>0</v>
      </c>
      <c r="H104" s="401"/>
      <c r="I104" s="400">
        <v>9000000000</v>
      </c>
      <c r="J104" s="401"/>
      <c r="K104" s="67" t="s">
        <v>115</v>
      </c>
      <c r="L104" s="35"/>
      <c r="M104" s="89"/>
    </row>
    <row r="105" spans="1:16" ht="39" hidden="1" customHeight="1" outlineLevel="1">
      <c r="A105" s="47" t="s">
        <v>123</v>
      </c>
      <c r="B105" s="406" t="s">
        <v>124</v>
      </c>
      <c r="C105" s="406"/>
      <c r="D105" s="406"/>
      <c r="E105" s="400">
        <v>11763176301.999998</v>
      </c>
      <c r="F105" s="401"/>
      <c r="G105" s="400">
        <v>0</v>
      </c>
      <c r="H105" s="401"/>
      <c r="I105" s="400">
        <v>11763176301.999998</v>
      </c>
      <c r="J105" s="401"/>
      <c r="K105" s="67" t="s">
        <v>125</v>
      </c>
      <c r="L105" s="35"/>
      <c r="M105" s="89"/>
    </row>
    <row r="106" spans="1:16" ht="42" hidden="1" customHeight="1" outlineLevel="1">
      <c r="A106" s="28" t="s">
        <v>123</v>
      </c>
      <c r="B106" s="399" t="s">
        <v>126</v>
      </c>
      <c r="C106" s="399"/>
      <c r="D106" s="399"/>
      <c r="E106" s="400">
        <f t="shared" ref="E106:E117" si="4">+I106</f>
        <v>9009284952</v>
      </c>
      <c r="F106" s="401"/>
      <c r="G106" s="400">
        <v>0</v>
      </c>
      <c r="H106" s="401"/>
      <c r="I106" s="400">
        <v>9009284952</v>
      </c>
      <c r="J106" s="401"/>
      <c r="K106" s="60" t="s">
        <v>125</v>
      </c>
      <c r="L106" s="34"/>
      <c r="M106" s="89"/>
    </row>
    <row r="107" spans="1:16" ht="31.5" hidden="1" customHeight="1" outlineLevel="1">
      <c r="A107" s="28" t="s">
        <v>123</v>
      </c>
      <c r="B107" s="399" t="s">
        <v>127</v>
      </c>
      <c r="C107" s="399"/>
      <c r="D107" s="399"/>
      <c r="E107" s="400">
        <f t="shared" si="4"/>
        <v>5622405454</v>
      </c>
      <c r="F107" s="401"/>
      <c r="G107" s="400">
        <v>0</v>
      </c>
      <c r="H107" s="401"/>
      <c r="I107" s="400">
        <v>5622405454</v>
      </c>
      <c r="J107" s="401"/>
      <c r="K107" s="60" t="s">
        <v>125</v>
      </c>
      <c r="L107" s="34"/>
      <c r="M107" s="89"/>
    </row>
    <row r="108" spans="1:16" ht="39" hidden="1" customHeight="1" outlineLevel="1">
      <c r="A108" s="28" t="s">
        <v>123</v>
      </c>
      <c r="B108" s="399" t="s">
        <v>128</v>
      </c>
      <c r="C108" s="399"/>
      <c r="D108" s="399"/>
      <c r="E108" s="400">
        <f t="shared" si="4"/>
        <v>5564125714</v>
      </c>
      <c r="F108" s="401"/>
      <c r="G108" s="400">
        <v>0</v>
      </c>
      <c r="H108" s="401"/>
      <c r="I108" s="400">
        <v>5564125714</v>
      </c>
      <c r="J108" s="401"/>
      <c r="K108" s="60" t="s">
        <v>125</v>
      </c>
      <c r="L108" s="34"/>
      <c r="M108" s="89"/>
    </row>
    <row r="109" spans="1:16" ht="41.25" hidden="1" customHeight="1" outlineLevel="1">
      <c r="A109" s="28" t="s">
        <v>123</v>
      </c>
      <c r="B109" s="399" t="s">
        <v>129</v>
      </c>
      <c r="C109" s="399"/>
      <c r="D109" s="399"/>
      <c r="E109" s="400">
        <f t="shared" si="4"/>
        <v>5447394451</v>
      </c>
      <c r="F109" s="401"/>
      <c r="G109" s="400">
        <v>0</v>
      </c>
      <c r="H109" s="401"/>
      <c r="I109" s="400">
        <v>5447394451</v>
      </c>
      <c r="J109" s="401"/>
      <c r="K109" s="60" t="s">
        <v>125</v>
      </c>
      <c r="L109" s="34"/>
      <c r="M109" s="89"/>
    </row>
    <row r="110" spans="1:16" ht="41.25" hidden="1" customHeight="1" outlineLevel="1">
      <c r="A110" s="28" t="s">
        <v>123</v>
      </c>
      <c r="B110" s="399" t="s">
        <v>130</v>
      </c>
      <c r="C110" s="399"/>
      <c r="D110" s="399"/>
      <c r="E110" s="400">
        <f t="shared" si="4"/>
        <v>4190085530</v>
      </c>
      <c r="F110" s="401"/>
      <c r="G110" s="400">
        <v>0</v>
      </c>
      <c r="H110" s="401"/>
      <c r="I110" s="400">
        <v>4190085530</v>
      </c>
      <c r="J110" s="401"/>
      <c r="K110" s="60" t="s">
        <v>125</v>
      </c>
      <c r="L110" s="34"/>
      <c r="M110" s="89"/>
    </row>
    <row r="111" spans="1:16" ht="40.5" hidden="1" customHeight="1" outlineLevel="1">
      <c r="A111" s="28" t="s">
        <v>123</v>
      </c>
      <c r="B111" s="399" t="s">
        <v>131</v>
      </c>
      <c r="C111" s="399"/>
      <c r="D111" s="399"/>
      <c r="E111" s="400">
        <f t="shared" si="4"/>
        <v>4090286067</v>
      </c>
      <c r="F111" s="401"/>
      <c r="G111" s="400">
        <v>0</v>
      </c>
      <c r="H111" s="401"/>
      <c r="I111" s="400">
        <v>4090286067</v>
      </c>
      <c r="J111" s="401"/>
      <c r="K111" s="60" t="s">
        <v>125</v>
      </c>
      <c r="L111" s="34"/>
      <c r="M111" s="89"/>
    </row>
    <row r="112" spans="1:16" ht="40.5" hidden="1" customHeight="1" outlineLevel="1">
      <c r="A112" s="28" t="s">
        <v>123</v>
      </c>
      <c r="B112" s="399" t="s">
        <v>132</v>
      </c>
      <c r="C112" s="399"/>
      <c r="D112" s="399"/>
      <c r="E112" s="400">
        <f t="shared" si="4"/>
        <v>3980448857</v>
      </c>
      <c r="F112" s="401"/>
      <c r="G112" s="400">
        <v>0</v>
      </c>
      <c r="H112" s="401"/>
      <c r="I112" s="400">
        <v>3980448857</v>
      </c>
      <c r="J112" s="401"/>
      <c r="K112" s="60" t="s">
        <v>125</v>
      </c>
      <c r="L112" s="34"/>
      <c r="M112" s="89"/>
    </row>
    <row r="113" spans="1:13" ht="40.5" hidden="1" customHeight="1" outlineLevel="1">
      <c r="A113" s="28" t="s">
        <v>123</v>
      </c>
      <c r="B113" s="399" t="s">
        <v>133</v>
      </c>
      <c r="C113" s="399"/>
      <c r="D113" s="399"/>
      <c r="E113" s="400">
        <f t="shared" si="4"/>
        <v>3852618280</v>
      </c>
      <c r="F113" s="401"/>
      <c r="G113" s="400">
        <v>0</v>
      </c>
      <c r="H113" s="401"/>
      <c r="I113" s="400">
        <v>3852618280</v>
      </c>
      <c r="J113" s="401"/>
      <c r="K113" s="60" t="s">
        <v>125</v>
      </c>
      <c r="L113" s="34"/>
      <c r="M113" s="89"/>
    </row>
    <row r="114" spans="1:13" ht="42" hidden="1" customHeight="1" outlineLevel="1">
      <c r="A114" s="28" t="s">
        <v>123</v>
      </c>
      <c r="B114" s="399" t="s">
        <v>134</v>
      </c>
      <c r="C114" s="399"/>
      <c r="D114" s="399"/>
      <c r="E114" s="400">
        <f t="shared" si="4"/>
        <v>3261334360</v>
      </c>
      <c r="F114" s="401"/>
      <c r="G114" s="400">
        <v>0</v>
      </c>
      <c r="H114" s="401"/>
      <c r="I114" s="400">
        <v>3261334360</v>
      </c>
      <c r="J114" s="401"/>
      <c r="K114" s="60" t="s">
        <v>125</v>
      </c>
      <c r="L114" s="34"/>
      <c r="M114" s="89"/>
    </row>
    <row r="115" spans="1:13" ht="42" hidden="1" customHeight="1" outlineLevel="1">
      <c r="A115" s="28" t="s">
        <v>123</v>
      </c>
      <c r="B115" s="399" t="s">
        <v>135</v>
      </c>
      <c r="C115" s="399"/>
      <c r="D115" s="399"/>
      <c r="E115" s="400">
        <f t="shared" si="4"/>
        <v>3250675512</v>
      </c>
      <c r="F115" s="401"/>
      <c r="G115" s="400">
        <v>0</v>
      </c>
      <c r="H115" s="401"/>
      <c r="I115" s="400">
        <v>3250675512</v>
      </c>
      <c r="J115" s="401"/>
      <c r="K115" s="60" t="s">
        <v>125</v>
      </c>
      <c r="L115" s="34"/>
      <c r="M115" s="89"/>
    </row>
    <row r="116" spans="1:13" ht="42" hidden="1" customHeight="1" outlineLevel="1">
      <c r="A116" s="28" t="s">
        <v>123</v>
      </c>
      <c r="B116" s="399" t="s">
        <v>136</v>
      </c>
      <c r="C116" s="399"/>
      <c r="D116" s="399"/>
      <c r="E116" s="400">
        <f t="shared" si="4"/>
        <v>3115836458</v>
      </c>
      <c r="F116" s="401"/>
      <c r="G116" s="400">
        <v>0</v>
      </c>
      <c r="H116" s="401"/>
      <c r="I116" s="400">
        <v>3115836458</v>
      </c>
      <c r="J116" s="401"/>
      <c r="K116" s="60" t="s">
        <v>125</v>
      </c>
      <c r="L116" s="34"/>
      <c r="M116" s="89"/>
    </row>
    <row r="117" spans="1:13" ht="42" hidden="1" customHeight="1" outlineLevel="1">
      <c r="A117" s="28" t="s">
        <v>123</v>
      </c>
      <c r="B117" s="399" t="s">
        <v>137</v>
      </c>
      <c r="C117" s="399"/>
      <c r="D117" s="399"/>
      <c r="E117" s="400">
        <f t="shared" si="4"/>
        <v>2111434549</v>
      </c>
      <c r="F117" s="401"/>
      <c r="G117" s="400">
        <v>0</v>
      </c>
      <c r="H117" s="401"/>
      <c r="I117" s="400">
        <v>2111434549</v>
      </c>
      <c r="J117" s="401"/>
      <c r="K117" s="60" t="s">
        <v>125</v>
      </c>
      <c r="L117" s="34"/>
      <c r="M117" s="89"/>
    </row>
    <row r="118" spans="1:13" ht="56.25" hidden="1" customHeight="1" outlineLevel="1">
      <c r="A118" s="47" t="s">
        <v>103</v>
      </c>
      <c r="B118" s="406" t="s">
        <v>138</v>
      </c>
      <c r="C118" s="406"/>
      <c r="D118" s="406"/>
      <c r="E118" s="400">
        <v>15118265226</v>
      </c>
      <c r="F118" s="401"/>
      <c r="G118" s="400">
        <v>0</v>
      </c>
      <c r="H118" s="401"/>
      <c r="I118" s="400">
        <v>15118265226</v>
      </c>
      <c r="J118" s="401"/>
      <c r="K118" s="67" t="s">
        <v>120</v>
      </c>
      <c r="L118" s="35"/>
      <c r="M118" s="89"/>
    </row>
    <row r="119" spans="1:13" ht="55.5" hidden="1" customHeight="1" outlineLevel="1">
      <c r="A119" s="47" t="s">
        <v>70</v>
      </c>
      <c r="B119" s="406" t="s">
        <v>139</v>
      </c>
      <c r="C119" s="406"/>
      <c r="D119" s="406"/>
      <c r="E119" s="400">
        <v>18489438308</v>
      </c>
      <c r="F119" s="401"/>
      <c r="G119" s="400">
        <v>0</v>
      </c>
      <c r="H119" s="401"/>
      <c r="I119" s="400">
        <v>18489438308</v>
      </c>
      <c r="J119" s="401"/>
      <c r="K119" s="67" t="s">
        <v>140</v>
      </c>
      <c r="L119" s="35"/>
      <c r="M119" s="89"/>
    </row>
    <row r="120" spans="1:13" ht="93.75" hidden="1" customHeight="1" outlineLevel="1">
      <c r="A120" s="47" t="s">
        <v>103</v>
      </c>
      <c r="B120" s="406" t="s">
        <v>141</v>
      </c>
      <c r="C120" s="406"/>
      <c r="D120" s="406"/>
      <c r="E120" s="400">
        <v>14933900180</v>
      </c>
      <c r="F120" s="401"/>
      <c r="G120" s="400">
        <v>0</v>
      </c>
      <c r="H120" s="401"/>
      <c r="I120" s="400">
        <v>14933900180</v>
      </c>
      <c r="J120" s="401"/>
      <c r="K120" s="67" t="s">
        <v>120</v>
      </c>
      <c r="L120" s="35"/>
      <c r="M120" s="89"/>
    </row>
    <row r="121" spans="1:13" ht="48" hidden="1" customHeight="1" outlineLevel="1">
      <c r="A121" s="47" t="s">
        <v>113</v>
      </c>
      <c r="B121" s="406" t="s">
        <v>142</v>
      </c>
      <c r="C121" s="406"/>
      <c r="D121" s="406"/>
      <c r="E121" s="400">
        <v>4500000000</v>
      </c>
      <c r="F121" s="401"/>
      <c r="G121" s="400">
        <v>0</v>
      </c>
      <c r="H121" s="401"/>
      <c r="I121" s="400">
        <v>4500000000</v>
      </c>
      <c r="J121" s="401"/>
      <c r="K121" s="67" t="s">
        <v>115</v>
      </c>
      <c r="L121" s="35"/>
      <c r="M121" s="89"/>
    </row>
    <row r="122" spans="1:13" ht="48" hidden="1" customHeight="1" outlineLevel="1">
      <c r="A122" s="47" t="s">
        <v>113</v>
      </c>
      <c r="B122" s="406" t="s">
        <v>143</v>
      </c>
      <c r="C122" s="406"/>
      <c r="D122" s="406"/>
      <c r="E122" s="400">
        <v>3300000000</v>
      </c>
      <c r="F122" s="401"/>
      <c r="G122" s="400">
        <v>0</v>
      </c>
      <c r="H122" s="401"/>
      <c r="I122" s="400">
        <v>3300000000</v>
      </c>
      <c r="J122" s="401"/>
      <c r="K122" s="67" t="s">
        <v>115</v>
      </c>
      <c r="L122" s="35"/>
      <c r="M122" s="89"/>
    </row>
    <row r="123" spans="1:13" ht="48" hidden="1" customHeight="1" outlineLevel="1">
      <c r="A123" s="47" t="s">
        <v>113</v>
      </c>
      <c r="B123" s="406" t="s">
        <v>144</v>
      </c>
      <c r="C123" s="406"/>
      <c r="D123" s="406"/>
      <c r="E123" s="400">
        <v>3300000000</v>
      </c>
      <c r="F123" s="401"/>
      <c r="G123" s="400">
        <v>0</v>
      </c>
      <c r="H123" s="401"/>
      <c r="I123" s="400">
        <v>3300000000</v>
      </c>
      <c r="J123" s="401"/>
      <c r="K123" s="67" t="s">
        <v>115</v>
      </c>
      <c r="L123" s="35"/>
      <c r="M123" s="89"/>
    </row>
    <row r="124" spans="1:13" ht="48" hidden="1" customHeight="1" outlineLevel="1">
      <c r="A124" s="47" t="s">
        <v>113</v>
      </c>
      <c r="B124" s="406" t="s">
        <v>145</v>
      </c>
      <c r="C124" s="406"/>
      <c r="D124" s="406"/>
      <c r="E124" s="400">
        <v>3300000000</v>
      </c>
      <c r="F124" s="401"/>
      <c r="G124" s="400">
        <v>0</v>
      </c>
      <c r="H124" s="401"/>
      <c r="I124" s="400">
        <v>3300000000</v>
      </c>
      <c r="J124" s="401"/>
      <c r="K124" s="67" t="s">
        <v>115</v>
      </c>
      <c r="L124" s="35"/>
      <c r="M124" s="89"/>
    </row>
    <row r="125" spans="1:13" ht="50.25" hidden="1" customHeight="1" outlineLevel="1">
      <c r="A125" s="47" t="s">
        <v>113</v>
      </c>
      <c r="B125" s="406" t="s">
        <v>146</v>
      </c>
      <c r="C125" s="406"/>
      <c r="D125" s="406"/>
      <c r="E125" s="400">
        <v>3300000000</v>
      </c>
      <c r="F125" s="401"/>
      <c r="G125" s="400">
        <v>0</v>
      </c>
      <c r="H125" s="401"/>
      <c r="I125" s="400">
        <v>3300000000</v>
      </c>
      <c r="J125" s="401"/>
      <c r="K125" s="67" t="s">
        <v>115</v>
      </c>
      <c r="L125" s="35"/>
      <c r="M125" s="89"/>
    </row>
    <row r="126" spans="1:13" ht="50.25" hidden="1" customHeight="1" outlineLevel="1">
      <c r="A126" s="47" t="s">
        <v>113</v>
      </c>
      <c r="B126" s="406" t="s">
        <v>147</v>
      </c>
      <c r="C126" s="406"/>
      <c r="D126" s="406"/>
      <c r="E126" s="400">
        <v>3300000000</v>
      </c>
      <c r="F126" s="401"/>
      <c r="G126" s="400">
        <v>0</v>
      </c>
      <c r="H126" s="401"/>
      <c r="I126" s="400">
        <v>3300000000</v>
      </c>
      <c r="J126" s="401"/>
      <c r="K126" s="67" t="s">
        <v>115</v>
      </c>
      <c r="L126" s="35"/>
      <c r="M126" s="89"/>
    </row>
    <row r="127" spans="1:13" ht="50.25" hidden="1" customHeight="1" outlineLevel="1">
      <c r="A127" s="47" t="s">
        <v>113</v>
      </c>
      <c r="B127" s="406" t="s">
        <v>148</v>
      </c>
      <c r="C127" s="406"/>
      <c r="D127" s="406"/>
      <c r="E127" s="400">
        <v>3300000000</v>
      </c>
      <c r="F127" s="401"/>
      <c r="G127" s="400">
        <v>0</v>
      </c>
      <c r="H127" s="401"/>
      <c r="I127" s="400">
        <v>3300000000</v>
      </c>
      <c r="J127" s="401"/>
      <c r="K127" s="67" t="s">
        <v>115</v>
      </c>
      <c r="L127" s="35"/>
      <c r="M127" s="89"/>
    </row>
    <row r="128" spans="1:13" ht="50.25" hidden="1" customHeight="1" outlineLevel="1">
      <c r="A128" s="47" t="s">
        <v>113</v>
      </c>
      <c r="B128" s="406" t="s">
        <v>149</v>
      </c>
      <c r="C128" s="406"/>
      <c r="D128" s="406"/>
      <c r="E128" s="400">
        <v>3300000000</v>
      </c>
      <c r="F128" s="401"/>
      <c r="G128" s="400">
        <v>0</v>
      </c>
      <c r="H128" s="401"/>
      <c r="I128" s="400">
        <v>3300000000</v>
      </c>
      <c r="J128" s="401"/>
      <c r="K128" s="67" t="s">
        <v>115</v>
      </c>
      <c r="L128" s="35"/>
      <c r="M128" s="89"/>
    </row>
    <row r="129" spans="1:13" ht="48.75" hidden="1" customHeight="1" outlineLevel="1">
      <c r="A129" s="47" t="s">
        <v>113</v>
      </c>
      <c r="B129" s="406" t="s">
        <v>150</v>
      </c>
      <c r="C129" s="406"/>
      <c r="D129" s="406"/>
      <c r="E129" s="400">
        <v>3300000000</v>
      </c>
      <c r="F129" s="401"/>
      <c r="G129" s="400">
        <v>0</v>
      </c>
      <c r="H129" s="401"/>
      <c r="I129" s="400">
        <v>3300000000</v>
      </c>
      <c r="J129" s="401"/>
      <c r="K129" s="67" t="s">
        <v>115</v>
      </c>
      <c r="L129" s="35"/>
      <c r="M129" s="89"/>
    </row>
    <row r="130" spans="1:13" ht="48.75" hidden="1" customHeight="1" outlineLevel="1">
      <c r="A130" s="47" t="s">
        <v>113</v>
      </c>
      <c r="B130" s="406" t="s">
        <v>151</v>
      </c>
      <c r="C130" s="406"/>
      <c r="D130" s="406"/>
      <c r="E130" s="400">
        <v>3300000000</v>
      </c>
      <c r="F130" s="401"/>
      <c r="G130" s="400">
        <v>0</v>
      </c>
      <c r="H130" s="401"/>
      <c r="I130" s="400">
        <v>3300000000</v>
      </c>
      <c r="J130" s="401"/>
      <c r="K130" s="67" t="s">
        <v>115</v>
      </c>
      <c r="L130" s="35"/>
      <c r="M130" s="89"/>
    </row>
    <row r="131" spans="1:13" ht="48.75" hidden="1" customHeight="1" outlineLevel="1">
      <c r="A131" s="47" t="s">
        <v>113</v>
      </c>
      <c r="B131" s="406" t="s">
        <v>152</v>
      </c>
      <c r="C131" s="406"/>
      <c r="D131" s="406"/>
      <c r="E131" s="400">
        <v>3300000000</v>
      </c>
      <c r="F131" s="401"/>
      <c r="G131" s="400">
        <v>0</v>
      </c>
      <c r="H131" s="401"/>
      <c r="I131" s="400">
        <v>3300000000</v>
      </c>
      <c r="J131" s="401"/>
      <c r="K131" s="67" t="s">
        <v>115</v>
      </c>
      <c r="L131" s="35"/>
      <c r="M131" s="89"/>
    </row>
    <row r="132" spans="1:13" ht="48.75" hidden="1" customHeight="1" outlineLevel="1">
      <c r="A132" s="47" t="s">
        <v>113</v>
      </c>
      <c r="B132" s="406" t="s">
        <v>153</v>
      </c>
      <c r="C132" s="406"/>
      <c r="D132" s="406"/>
      <c r="E132" s="400">
        <v>3300000000</v>
      </c>
      <c r="F132" s="401"/>
      <c r="G132" s="400">
        <v>0</v>
      </c>
      <c r="H132" s="401"/>
      <c r="I132" s="400">
        <v>3300000000</v>
      </c>
      <c r="J132" s="401"/>
      <c r="K132" s="67" t="s">
        <v>115</v>
      </c>
      <c r="L132" s="35"/>
      <c r="M132" s="89"/>
    </row>
    <row r="133" spans="1:13" ht="48" hidden="1" customHeight="1" outlineLevel="1">
      <c r="A133" s="47" t="s">
        <v>113</v>
      </c>
      <c r="B133" s="406" t="s">
        <v>154</v>
      </c>
      <c r="C133" s="406"/>
      <c r="D133" s="406"/>
      <c r="E133" s="400">
        <v>3300000000</v>
      </c>
      <c r="F133" s="401"/>
      <c r="G133" s="400">
        <v>0</v>
      </c>
      <c r="H133" s="401"/>
      <c r="I133" s="400">
        <v>3300000000</v>
      </c>
      <c r="J133" s="401"/>
      <c r="K133" s="67" t="s">
        <v>115</v>
      </c>
      <c r="L133" s="35"/>
      <c r="M133" s="89"/>
    </row>
    <row r="134" spans="1:13" ht="48" hidden="1" customHeight="1" outlineLevel="1">
      <c r="A134" s="47" t="s">
        <v>113</v>
      </c>
      <c r="B134" s="406" t="s">
        <v>155</v>
      </c>
      <c r="C134" s="406"/>
      <c r="D134" s="406"/>
      <c r="E134" s="400">
        <v>3300000000</v>
      </c>
      <c r="F134" s="401"/>
      <c r="G134" s="400">
        <v>0</v>
      </c>
      <c r="H134" s="401"/>
      <c r="I134" s="400">
        <v>3300000000</v>
      </c>
      <c r="J134" s="401"/>
      <c r="K134" s="67" t="s">
        <v>115</v>
      </c>
      <c r="L134" s="35"/>
      <c r="M134" s="89"/>
    </row>
    <row r="135" spans="1:13" ht="48" hidden="1" customHeight="1" outlineLevel="1">
      <c r="A135" s="47" t="s">
        <v>113</v>
      </c>
      <c r="B135" s="406" t="s">
        <v>156</v>
      </c>
      <c r="C135" s="406"/>
      <c r="D135" s="406"/>
      <c r="E135" s="400">
        <v>3300000000</v>
      </c>
      <c r="F135" s="401"/>
      <c r="G135" s="400">
        <v>0</v>
      </c>
      <c r="H135" s="401"/>
      <c r="I135" s="400">
        <v>3300000000</v>
      </c>
      <c r="J135" s="401"/>
      <c r="K135" s="67" t="s">
        <v>115</v>
      </c>
      <c r="L135" s="35"/>
      <c r="M135" s="89"/>
    </row>
    <row r="136" spans="1:13" ht="48" hidden="1" customHeight="1" outlineLevel="1">
      <c r="A136" s="47" t="s">
        <v>113</v>
      </c>
      <c r="B136" s="406" t="s">
        <v>157</v>
      </c>
      <c r="C136" s="406"/>
      <c r="D136" s="406"/>
      <c r="E136" s="400">
        <v>3300000000</v>
      </c>
      <c r="F136" s="401"/>
      <c r="G136" s="400">
        <v>0</v>
      </c>
      <c r="H136" s="401"/>
      <c r="I136" s="400">
        <v>3300000000</v>
      </c>
      <c r="J136" s="401"/>
      <c r="K136" s="67" t="s">
        <v>115</v>
      </c>
      <c r="L136" s="35"/>
      <c r="M136" s="89"/>
    </row>
    <row r="137" spans="1:13" ht="48" hidden="1" customHeight="1" outlineLevel="1">
      <c r="A137" s="47" t="s">
        <v>113</v>
      </c>
      <c r="B137" s="406" t="s">
        <v>158</v>
      </c>
      <c r="C137" s="406"/>
      <c r="D137" s="406"/>
      <c r="E137" s="400">
        <v>3300000000</v>
      </c>
      <c r="F137" s="401"/>
      <c r="G137" s="400">
        <v>0</v>
      </c>
      <c r="H137" s="401"/>
      <c r="I137" s="400">
        <v>3300000000</v>
      </c>
      <c r="J137" s="401"/>
      <c r="K137" s="67" t="s">
        <v>115</v>
      </c>
      <c r="L137" s="35"/>
      <c r="M137" s="89"/>
    </row>
    <row r="138" spans="1:13" ht="48" hidden="1" customHeight="1" outlineLevel="1">
      <c r="A138" s="47" t="s">
        <v>113</v>
      </c>
      <c r="B138" s="406" t="s">
        <v>159</v>
      </c>
      <c r="C138" s="406"/>
      <c r="D138" s="406"/>
      <c r="E138" s="400">
        <v>3300000000</v>
      </c>
      <c r="F138" s="401"/>
      <c r="G138" s="400">
        <v>0</v>
      </c>
      <c r="H138" s="401"/>
      <c r="I138" s="400">
        <v>3300000000</v>
      </c>
      <c r="J138" s="401"/>
      <c r="K138" s="67" t="s">
        <v>115</v>
      </c>
      <c r="L138" s="54"/>
      <c r="M138" s="96"/>
    </row>
    <row r="139" spans="1:13" ht="48" hidden="1" customHeight="1" outlineLevel="1">
      <c r="A139" s="47" t="s">
        <v>113</v>
      </c>
      <c r="B139" s="406" t="s">
        <v>160</v>
      </c>
      <c r="C139" s="406"/>
      <c r="D139" s="406"/>
      <c r="E139" s="400">
        <v>3000000000</v>
      </c>
      <c r="F139" s="401"/>
      <c r="G139" s="400">
        <v>0</v>
      </c>
      <c r="H139" s="401"/>
      <c r="I139" s="400">
        <v>3000000000</v>
      </c>
      <c r="J139" s="401"/>
      <c r="K139" s="67" t="s">
        <v>115</v>
      </c>
      <c r="L139" s="35"/>
      <c r="M139" s="89"/>
    </row>
    <row r="140" spans="1:13" ht="61.5" hidden="1" customHeight="1" outlineLevel="1">
      <c r="A140" s="47" t="s">
        <v>113</v>
      </c>
      <c r="B140" s="406" t="s">
        <v>161</v>
      </c>
      <c r="C140" s="406"/>
      <c r="D140" s="406"/>
      <c r="E140" s="400">
        <v>6500000000</v>
      </c>
      <c r="F140" s="401"/>
      <c r="G140" s="400">
        <v>0</v>
      </c>
      <c r="H140" s="401"/>
      <c r="I140" s="400">
        <v>6500000000</v>
      </c>
      <c r="J140" s="401"/>
      <c r="K140" s="67" t="s">
        <v>115</v>
      </c>
      <c r="L140" s="35"/>
      <c r="M140" s="89"/>
    </row>
    <row r="141" spans="1:13" ht="69.75" hidden="1" customHeight="1" outlineLevel="1">
      <c r="A141" s="47" t="s">
        <v>103</v>
      </c>
      <c r="B141" s="406" t="s">
        <v>162</v>
      </c>
      <c r="C141" s="406"/>
      <c r="D141" s="406"/>
      <c r="E141" s="400">
        <v>320000000</v>
      </c>
      <c r="F141" s="401"/>
      <c r="G141" s="400">
        <v>0</v>
      </c>
      <c r="H141" s="401"/>
      <c r="I141" s="400">
        <v>320000000</v>
      </c>
      <c r="J141" s="401"/>
      <c r="K141" s="67" t="s">
        <v>117</v>
      </c>
      <c r="L141" s="35"/>
      <c r="M141" s="89"/>
    </row>
    <row r="142" spans="1:13" ht="93.75" hidden="1" customHeight="1" outlineLevel="1">
      <c r="A142" s="47" t="s">
        <v>98</v>
      </c>
      <c r="B142" s="406" t="s">
        <v>163</v>
      </c>
      <c r="C142" s="406"/>
      <c r="D142" s="406"/>
      <c r="E142" s="400">
        <v>18000000000</v>
      </c>
      <c r="F142" s="401"/>
      <c r="G142" s="400">
        <v>0</v>
      </c>
      <c r="H142" s="401"/>
      <c r="I142" s="400">
        <f>+E142+G142</f>
        <v>18000000000</v>
      </c>
      <c r="J142" s="401"/>
      <c r="K142" s="60" t="s">
        <v>164</v>
      </c>
      <c r="L142" s="35"/>
      <c r="M142" s="89"/>
    </row>
    <row r="143" spans="1:13" ht="75" hidden="1" customHeight="1" outlineLevel="1">
      <c r="A143" s="28" t="s">
        <v>98</v>
      </c>
      <c r="B143" s="399" t="s">
        <v>165</v>
      </c>
      <c r="C143" s="399"/>
      <c r="D143" s="399"/>
      <c r="E143" s="400">
        <v>856208160</v>
      </c>
      <c r="F143" s="401"/>
      <c r="G143" s="400">
        <v>0</v>
      </c>
      <c r="H143" s="401"/>
      <c r="I143" s="400">
        <f>+E143+G143</f>
        <v>856208160</v>
      </c>
      <c r="J143" s="401"/>
      <c r="K143" s="60" t="s">
        <v>112</v>
      </c>
      <c r="L143" s="34"/>
      <c r="M143" s="89"/>
    </row>
    <row r="144" spans="1:13" ht="51.75" hidden="1" customHeight="1" outlineLevel="1">
      <c r="A144" s="28" t="s">
        <v>70</v>
      </c>
      <c r="B144" s="399" t="s">
        <v>166</v>
      </c>
      <c r="C144" s="399"/>
      <c r="D144" s="399"/>
      <c r="E144" s="400">
        <v>3255584463</v>
      </c>
      <c r="F144" s="401"/>
      <c r="G144" s="400">
        <v>0</v>
      </c>
      <c r="H144" s="401"/>
      <c r="I144" s="400">
        <f>+G144+E144</f>
        <v>3255584463</v>
      </c>
      <c r="J144" s="401"/>
      <c r="K144" s="60" t="s">
        <v>140</v>
      </c>
      <c r="L144" s="34"/>
      <c r="M144" s="89"/>
    </row>
    <row r="145" spans="1:15" ht="123.75" hidden="1" customHeight="1" outlineLevel="1">
      <c r="A145" s="28" t="s">
        <v>98</v>
      </c>
      <c r="B145" s="431" t="s">
        <v>167</v>
      </c>
      <c r="C145" s="431"/>
      <c r="D145" s="432"/>
      <c r="E145" s="400">
        <v>15000000000</v>
      </c>
      <c r="F145" s="401"/>
      <c r="G145" s="506">
        <v>3750000000</v>
      </c>
      <c r="H145" s="507"/>
      <c r="I145" s="400">
        <f>+G145+E145</f>
        <v>18750000000</v>
      </c>
      <c r="J145" s="401"/>
      <c r="K145" s="161" t="s">
        <v>112</v>
      </c>
      <c r="L145" s="38"/>
      <c r="M145" s="94"/>
      <c r="N145" s="71" t="s">
        <v>168</v>
      </c>
    </row>
    <row r="146" spans="1:15" ht="93.75" hidden="1" customHeight="1" outlineLevel="1">
      <c r="A146" s="28" t="s">
        <v>98</v>
      </c>
      <c r="B146" s="431" t="s">
        <v>169</v>
      </c>
      <c r="C146" s="431"/>
      <c r="D146" s="432"/>
      <c r="E146" s="400">
        <v>5000000000</v>
      </c>
      <c r="F146" s="401"/>
      <c r="G146" s="506">
        <v>1250000000</v>
      </c>
      <c r="H146" s="507"/>
      <c r="I146" s="400">
        <f>+G146+E146</f>
        <v>6250000000</v>
      </c>
      <c r="J146" s="401"/>
      <c r="K146" s="161" t="s">
        <v>112</v>
      </c>
      <c r="L146" s="38"/>
      <c r="M146" s="94"/>
      <c r="N146" s="71" t="s">
        <v>168</v>
      </c>
    </row>
    <row r="147" spans="1:15" ht="118.5" hidden="1" customHeight="1" outlineLevel="1">
      <c r="A147" s="28" t="s">
        <v>98</v>
      </c>
      <c r="B147" s="431" t="s">
        <v>170</v>
      </c>
      <c r="C147" s="431"/>
      <c r="D147" s="432"/>
      <c r="E147" s="400">
        <v>2000000000</v>
      </c>
      <c r="F147" s="401"/>
      <c r="G147" s="506">
        <v>500000000</v>
      </c>
      <c r="H147" s="507"/>
      <c r="I147" s="400">
        <f>+G147+E147</f>
        <v>2500000000</v>
      </c>
      <c r="J147" s="401"/>
      <c r="K147" s="161" t="s">
        <v>112</v>
      </c>
      <c r="L147" s="38"/>
      <c r="M147" s="94"/>
      <c r="N147" s="71" t="s">
        <v>168</v>
      </c>
    </row>
    <row r="148" spans="1:15" ht="64.5" hidden="1" customHeight="1" outlineLevel="1">
      <c r="A148" s="28" t="s">
        <v>98</v>
      </c>
      <c r="B148" s="431" t="s">
        <v>171</v>
      </c>
      <c r="C148" s="431"/>
      <c r="D148" s="432"/>
      <c r="E148" s="400">
        <v>25000000000</v>
      </c>
      <c r="F148" s="401"/>
      <c r="G148" s="506">
        <v>5000000000</v>
      </c>
      <c r="H148" s="507"/>
      <c r="I148" s="506">
        <f>+G148+E148</f>
        <v>30000000000</v>
      </c>
      <c r="J148" s="507"/>
      <c r="K148" s="164" t="s">
        <v>172</v>
      </c>
      <c r="L148" s="38"/>
      <c r="M148" s="94"/>
      <c r="N148" s="71" t="s">
        <v>173</v>
      </c>
    </row>
    <row r="149" spans="1:15" ht="50.25" customHeight="1" collapsed="1">
      <c r="A149" s="20" t="s">
        <v>54</v>
      </c>
      <c r="B149" s="404">
        <f>+COUNTA(B93:D148)</f>
        <v>56</v>
      </c>
      <c r="C149" s="404"/>
      <c r="D149" s="404"/>
      <c r="E149" s="415">
        <f>SUM(E93:F148)</f>
        <v>333542505367</v>
      </c>
      <c r="F149" s="415"/>
      <c r="G149" s="415">
        <f>SUM(G93:H148)</f>
        <v>17386531099</v>
      </c>
      <c r="H149" s="415"/>
      <c r="I149" s="415">
        <f>SUM(I93:J148)</f>
        <v>350929036466</v>
      </c>
      <c r="J149" s="415"/>
      <c r="K149" s="417"/>
      <c r="L149" s="417"/>
      <c r="M149" s="92"/>
    </row>
    <row r="150" spans="1:15" ht="30" customHeight="1">
      <c r="A150" s="413" t="s">
        <v>55</v>
      </c>
      <c r="B150" s="413"/>
      <c r="C150" s="413"/>
      <c r="D150" s="413"/>
      <c r="E150" s="413"/>
      <c r="F150" s="21"/>
      <c r="G150" s="21"/>
      <c r="H150" s="21"/>
      <c r="I150" s="21"/>
      <c r="J150" s="21"/>
      <c r="K150" s="18"/>
      <c r="L150" s="18"/>
      <c r="M150" s="18"/>
    </row>
    <row r="151" spans="1:15" ht="15" customHeight="1">
      <c r="A151" s="48"/>
      <c r="B151" s="48"/>
      <c r="C151" s="48"/>
      <c r="D151" s="48"/>
      <c r="E151" s="48"/>
      <c r="F151" s="21"/>
      <c r="G151" s="21"/>
      <c r="H151" s="21"/>
      <c r="I151" s="21"/>
      <c r="J151" s="21"/>
      <c r="K151" s="63"/>
      <c r="L151" s="18"/>
      <c r="M151" s="18"/>
    </row>
    <row r="152" spans="1:15" ht="24.75" customHeight="1">
      <c r="A152" s="404" t="s">
        <v>174</v>
      </c>
      <c r="B152" s="404"/>
      <c r="C152" s="404"/>
      <c r="D152" s="404"/>
      <c r="E152" s="404"/>
      <c r="F152" s="404"/>
      <c r="G152" s="404"/>
      <c r="H152" s="404"/>
      <c r="I152" s="404"/>
      <c r="J152" s="404"/>
      <c r="K152" s="404"/>
      <c r="L152" s="404"/>
      <c r="M152" s="88"/>
    </row>
    <row r="153" spans="1:15" ht="36" customHeight="1">
      <c r="A153" s="14" t="s">
        <v>32</v>
      </c>
      <c r="B153" s="404" t="s">
        <v>33</v>
      </c>
      <c r="C153" s="404"/>
      <c r="D153" s="404"/>
      <c r="E153" s="404" t="s">
        <v>34</v>
      </c>
      <c r="F153" s="404"/>
      <c r="G153" s="404" t="s">
        <v>35</v>
      </c>
      <c r="H153" s="404"/>
      <c r="I153" s="404" t="s">
        <v>36</v>
      </c>
      <c r="J153" s="404"/>
      <c r="K153" s="14" t="s">
        <v>37</v>
      </c>
      <c r="L153" s="14" t="s">
        <v>38</v>
      </c>
      <c r="M153" s="88"/>
      <c r="N153" s="15" t="s">
        <v>39</v>
      </c>
    </row>
    <row r="154" spans="1:15" ht="84" hidden="1" customHeight="1" outlineLevel="1">
      <c r="A154" s="29" t="s">
        <v>175</v>
      </c>
      <c r="B154" s="399" t="s">
        <v>176</v>
      </c>
      <c r="C154" s="399"/>
      <c r="D154" s="399"/>
      <c r="E154" s="400">
        <v>37000000000</v>
      </c>
      <c r="F154" s="401"/>
      <c r="G154" s="400">
        <v>5000000000</v>
      </c>
      <c r="H154" s="401"/>
      <c r="I154" s="400">
        <f t="shared" ref="I154:I164" si="5">+G154+E154</f>
        <v>42000000000</v>
      </c>
      <c r="J154" s="401"/>
      <c r="K154" s="39" t="s">
        <v>177</v>
      </c>
      <c r="L154" s="34"/>
      <c r="M154" s="89"/>
      <c r="N154" s="1" t="s">
        <v>178</v>
      </c>
    </row>
    <row r="155" spans="1:15" ht="67.5" hidden="1" customHeight="1" outlineLevel="1">
      <c r="A155" s="29" t="s">
        <v>175</v>
      </c>
      <c r="B155" s="399" t="s">
        <v>179</v>
      </c>
      <c r="C155" s="399"/>
      <c r="D155" s="399"/>
      <c r="E155" s="506">
        <v>36895891663</v>
      </c>
      <c r="F155" s="507"/>
      <c r="G155" s="506">
        <v>0</v>
      </c>
      <c r="H155" s="507"/>
      <c r="I155" s="407">
        <f t="shared" si="5"/>
        <v>36895891663</v>
      </c>
      <c r="J155" s="408"/>
      <c r="K155" s="163" t="s">
        <v>180</v>
      </c>
      <c r="L155" s="34"/>
      <c r="M155" s="89"/>
      <c r="N155" s="1" t="s">
        <v>181</v>
      </c>
    </row>
    <row r="156" spans="1:15" ht="39" hidden="1" customHeight="1" outlineLevel="1">
      <c r="A156" s="29" t="s">
        <v>175</v>
      </c>
      <c r="B156" s="399" t="s">
        <v>182</v>
      </c>
      <c r="C156" s="399"/>
      <c r="D156" s="399"/>
      <c r="E156" s="400">
        <v>30000000000</v>
      </c>
      <c r="F156" s="401"/>
      <c r="G156" s="400">
        <v>0</v>
      </c>
      <c r="H156" s="401"/>
      <c r="I156" s="400">
        <f t="shared" si="5"/>
        <v>30000000000</v>
      </c>
      <c r="J156" s="401"/>
      <c r="K156" s="39" t="s">
        <v>180</v>
      </c>
      <c r="L156" s="34"/>
      <c r="M156" s="89"/>
      <c r="N156" s="1" t="s">
        <v>183</v>
      </c>
    </row>
    <row r="157" spans="1:15" ht="54" hidden="1" customHeight="1" outlineLevel="1">
      <c r="A157" s="29" t="s">
        <v>175</v>
      </c>
      <c r="B157" s="399" t="s">
        <v>184</v>
      </c>
      <c r="C157" s="399"/>
      <c r="D157" s="399"/>
      <c r="E157" s="400">
        <v>22458423926</v>
      </c>
      <c r="F157" s="401"/>
      <c r="G157" s="400">
        <v>0</v>
      </c>
      <c r="H157" s="401"/>
      <c r="I157" s="400">
        <f t="shared" si="5"/>
        <v>22458423926</v>
      </c>
      <c r="J157" s="401"/>
      <c r="K157" s="39" t="s">
        <v>180</v>
      </c>
      <c r="L157" s="34"/>
      <c r="M157" s="89"/>
      <c r="N157" s="1" t="s">
        <v>183</v>
      </c>
    </row>
    <row r="158" spans="1:15" ht="54" hidden="1" customHeight="1" outlineLevel="1">
      <c r="A158" s="29" t="s">
        <v>175</v>
      </c>
      <c r="B158" s="399" t="s">
        <v>185</v>
      </c>
      <c r="C158" s="399"/>
      <c r="D158" s="399"/>
      <c r="E158" s="400">
        <v>44165636109</v>
      </c>
      <c r="F158" s="401"/>
      <c r="G158" s="400">
        <v>0</v>
      </c>
      <c r="H158" s="401"/>
      <c r="I158" s="400">
        <f t="shared" si="5"/>
        <v>44165636109</v>
      </c>
      <c r="J158" s="401"/>
      <c r="K158" s="39" t="s">
        <v>180</v>
      </c>
      <c r="L158" s="34"/>
      <c r="M158" s="89"/>
      <c r="N158" s="1" t="s">
        <v>183</v>
      </c>
      <c r="O158" s="1" t="s">
        <v>186</v>
      </c>
    </row>
    <row r="159" spans="1:15" ht="55.5" hidden="1" customHeight="1" outlineLevel="1">
      <c r="A159" s="29" t="s">
        <v>175</v>
      </c>
      <c r="B159" s="399" t="s">
        <v>187</v>
      </c>
      <c r="C159" s="399"/>
      <c r="D159" s="399"/>
      <c r="E159" s="400">
        <v>16497522812</v>
      </c>
      <c r="F159" s="401"/>
      <c r="G159" s="400">
        <v>0</v>
      </c>
      <c r="H159" s="401"/>
      <c r="I159" s="400">
        <f t="shared" si="5"/>
        <v>16497522812</v>
      </c>
      <c r="J159" s="401"/>
      <c r="K159" s="39" t="s">
        <v>180</v>
      </c>
      <c r="L159" s="34"/>
      <c r="M159" s="89"/>
      <c r="N159" s="1" t="s">
        <v>183</v>
      </c>
    </row>
    <row r="160" spans="1:15" ht="54" hidden="1" customHeight="1" outlineLevel="1">
      <c r="A160" s="29" t="s">
        <v>175</v>
      </c>
      <c r="B160" s="399" t="s">
        <v>188</v>
      </c>
      <c r="C160" s="399"/>
      <c r="D160" s="399"/>
      <c r="E160" s="400">
        <v>14550608204</v>
      </c>
      <c r="F160" s="401"/>
      <c r="G160" s="400">
        <v>0</v>
      </c>
      <c r="H160" s="401"/>
      <c r="I160" s="400">
        <f t="shared" si="5"/>
        <v>14550608204</v>
      </c>
      <c r="J160" s="401"/>
      <c r="K160" s="39" t="s">
        <v>180</v>
      </c>
      <c r="L160" s="34"/>
      <c r="M160" s="89"/>
      <c r="N160" s="1" t="s">
        <v>183</v>
      </c>
    </row>
    <row r="161" spans="1:14" ht="54" hidden="1" customHeight="1" outlineLevel="1">
      <c r="A161" s="29" t="s">
        <v>175</v>
      </c>
      <c r="B161" s="399" t="s">
        <v>189</v>
      </c>
      <c r="C161" s="399"/>
      <c r="D161" s="399"/>
      <c r="E161" s="400">
        <v>1218590954</v>
      </c>
      <c r="F161" s="401"/>
      <c r="G161" s="400">
        <v>0</v>
      </c>
      <c r="H161" s="401"/>
      <c r="I161" s="400">
        <f t="shared" si="5"/>
        <v>1218590954</v>
      </c>
      <c r="J161" s="401"/>
      <c r="K161" s="39" t="s">
        <v>180</v>
      </c>
      <c r="L161" s="34"/>
      <c r="M161" s="89"/>
      <c r="N161" s="1" t="s">
        <v>183</v>
      </c>
    </row>
    <row r="162" spans="1:14" ht="94.5" hidden="1" customHeight="1" outlineLevel="1">
      <c r="A162" s="29" t="s">
        <v>175</v>
      </c>
      <c r="B162" s="399" t="s">
        <v>190</v>
      </c>
      <c r="C162" s="399"/>
      <c r="D162" s="399"/>
      <c r="E162" s="400">
        <v>329933688</v>
      </c>
      <c r="F162" s="401"/>
      <c r="G162" s="400">
        <v>0</v>
      </c>
      <c r="H162" s="401"/>
      <c r="I162" s="400">
        <f t="shared" si="5"/>
        <v>329933688</v>
      </c>
      <c r="J162" s="401"/>
      <c r="K162" s="39" t="s">
        <v>180</v>
      </c>
      <c r="L162" s="34"/>
      <c r="M162" s="89"/>
      <c r="N162" s="1" t="s">
        <v>183</v>
      </c>
    </row>
    <row r="163" spans="1:14" ht="69.75" hidden="1" customHeight="1" outlineLevel="1">
      <c r="A163" s="29" t="s">
        <v>175</v>
      </c>
      <c r="B163" s="399" t="s">
        <v>191</v>
      </c>
      <c r="C163" s="399"/>
      <c r="D163" s="399"/>
      <c r="E163" s="400">
        <v>535260922</v>
      </c>
      <c r="F163" s="401"/>
      <c r="G163" s="400">
        <v>0</v>
      </c>
      <c r="H163" s="401"/>
      <c r="I163" s="400">
        <f t="shared" si="5"/>
        <v>535260922</v>
      </c>
      <c r="J163" s="401"/>
      <c r="K163" s="39" t="s">
        <v>180</v>
      </c>
      <c r="L163" s="34"/>
      <c r="M163" s="89"/>
      <c r="N163" s="1" t="s">
        <v>183</v>
      </c>
    </row>
    <row r="164" spans="1:14" ht="73.5" hidden="1" customHeight="1" outlineLevel="1">
      <c r="A164" s="29" t="s">
        <v>175</v>
      </c>
      <c r="B164" s="399" t="s">
        <v>192</v>
      </c>
      <c r="C164" s="399"/>
      <c r="D164" s="399"/>
      <c r="E164" s="400">
        <v>3283059964</v>
      </c>
      <c r="F164" s="401"/>
      <c r="G164" s="400">
        <v>0</v>
      </c>
      <c r="H164" s="401"/>
      <c r="I164" s="400">
        <f t="shared" si="5"/>
        <v>3283059964</v>
      </c>
      <c r="J164" s="401"/>
      <c r="K164" s="39" t="s">
        <v>180</v>
      </c>
      <c r="L164" s="34"/>
      <c r="M164" s="89"/>
      <c r="N164" s="1" t="s">
        <v>183</v>
      </c>
    </row>
    <row r="165" spans="1:14" s="2" customFormat="1" ht="47.25" customHeight="1" collapsed="1">
      <c r="A165" s="14" t="s">
        <v>54</v>
      </c>
      <c r="B165" s="404">
        <f>+COUNTA(B154:D164)</f>
        <v>11</v>
      </c>
      <c r="C165" s="404"/>
      <c r="D165" s="404"/>
      <c r="E165" s="409">
        <f>SUM(E154:F164)</f>
        <v>206934928242</v>
      </c>
      <c r="F165" s="409"/>
      <c r="G165" s="409">
        <f t="shared" ref="G165" si="6">SUM(G154:H164)</f>
        <v>5000000000</v>
      </c>
      <c r="H165" s="409"/>
      <c r="I165" s="409">
        <f t="shared" ref="I165" si="7">SUM(I154:J164)</f>
        <v>211934928242</v>
      </c>
      <c r="J165" s="409"/>
      <c r="K165" s="440"/>
      <c r="L165" s="441"/>
      <c r="M165" s="97"/>
    </row>
    <row r="166" spans="1:14" ht="36" customHeight="1">
      <c r="A166" s="442" t="s">
        <v>55</v>
      </c>
      <c r="B166" s="442"/>
      <c r="C166" s="442"/>
      <c r="D166" s="442"/>
      <c r="E166" s="442"/>
      <c r="F166" s="442"/>
      <c r="G166" s="442"/>
      <c r="H166" s="442"/>
      <c r="I166" s="442"/>
      <c r="J166" s="442"/>
      <c r="K166" s="443"/>
      <c r="L166" s="442"/>
      <c r="M166" s="48"/>
    </row>
    <row r="167" spans="1:14" ht="21" customHeight="1">
      <c r="A167" s="48"/>
      <c r="B167" s="48"/>
      <c r="C167" s="48"/>
      <c r="D167" s="48"/>
      <c r="E167" s="48"/>
      <c r="F167" s="21"/>
      <c r="G167" s="21"/>
      <c r="H167" s="21"/>
      <c r="I167" s="21"/>
      <c r="J167" s="21"/>
      <c r="K167" s="63"/>
      <c r="L167" s="18"/>
      <c r="M167" s="18"/>
    </row>
    <row r="168" spans="1:14" ht="28.5" customHeight="1">
      <c r="A168" s="404" t="s">
        <v>193</v>
      </c>
      <c r="B168" s="404"/>
      <c r="C168" s="404"/>
      <c r="D168" s="404"/>
      <c r="E168" s="404"/>
      <c r="F168" s="404"/>
      <c r="G168" s="404"/>
      <c r="H168" s="404"/>
      <c r="I168" s="404"/>
      <c r="J168" s="404"/>
      <c r="K168" s="404"/>
      <c r="L168" s="404"/>
      <c r="M168" s="88"/>
    </row>
    <row r="169" spans="1:14" ht="52.5" customHeight="1">
      <c r="A169" s="15" t="s">
        <v>32</v>
      </c>
      <c r="B169" s="444" t="s">
        <v>33</v>
      </c>
      <c r="C169" s="444"/>
      <c r="D169" s="444"/>
      <c r="E169" s="444" t="s">
        <v>34</v>
      </c>
      <c r="F169" s="444"/>
      <c r="G169" s="444" t="s">
        <v>35</v>
      </c>
      <c r="H169" s="444"/>
      <c r="I169" s="444" t="s">
        <v>36</v>
      </c>
      <c r="J169" s="444"/>
      <c r="K169" s="15" t="s">
        <v>37</v>
      </c>
      <c r="L169" s="15" t="s">
        <v>38</v>
      </c>
      <c r="M169" s="88"/>
    </row>
    <row r="170" spans="1:14" ht="62.25" hidden="1" customHeight="1" outlineLevel="1">
      <c r="A170" s="28" t="s">
        <v>194</v>
      </c>
      <c r="B170" s="399" t="s">
        <v>195</v>
      </c>
      <c r="C170" s="399"/>
      <c r="D170" s="399"/>
      <c r="E170" s="400">
        <v>250000000</v>
      </c>
      <c r="F170" s="401"/>
      <c r="G170" s="400">
        <v>0</v>
      </c>
      <c r="H170" s="401"/>
      <c r="I170" s="400">
        <v>250000000</v>
      </c>
      <c r="J170" s="401"/>
      <c r="K170" s="60" t="s">
        <v>196</v>
      </c>
      <c r="L170" s="34"/>
      <c r="M170" s="89"/>
    </row>
    <row r="171" spans="1:14" ht="62.25" hidden="1" customHeight="1" outlineLevel="1">
      <c r="A171" s="28" t="s">
        <v>194</v>
      </c>
      <c r="B171" s="399" t="s">
        <v>197</v>
      </c>
      <c r="C171" s="399"/>
      <c r="D171" s="399"/>
      <c r="E171" s="400">
        <v>480000000</v>
      </c>
      <c r="F171" s="401"/>
      <c r="G171" s="400">
        <v>0</v>
      </c>
      <c r="H171" s="401"/>
      <c r="I171" s="400">
        <v>480000000</v>
      </c>
      <c r="J171" s="401"/>
      <c r="K171" s="60" t="s">
        <v>196</v>
      </c>
      <c r="L171" s="34"/>
      <c r="M171" s="89"/>
    </row>
    <row r="172" spans="1:14" ht="75" hidden="1" customHeight="1" outlineLevel="1">
      <c r="A172" s="28" t="s">
        <v>194</v>
      </c>
      <c r="B172" s="399" t="s">
        <v>198</v>
      </c>
      <c r="C172" s="399"/>
      <c r="D172" s="399"/>
      <c r="E172" s="400">
        <v>500000000</v>
      </c>
      <c r="F172" s="401"/>
      <c r="G172" s="400">
        <v>0</v>
      </c>
      <c r="H172" s="401"/>
      <c r="I172" s="400">
        <v>500000000</v>
      </c>
      <c r="J172" s="401"/>
      <c r="K172" s="60" t="s">
        <v>196</v>
      </c>
      <c r="L172" s="34"/>
      <c r="M172" s="89"/>
    </row>
    <row r="173" spans="1:14" ht="40.5" hidden="1" customHeight="1" outlineLevel="1">
      <c r="A173" s="28" t="s">
        <v>194</v>
      </c>
      <c r="B173" s="399" t="s">
        <v>199</v>
      </c>
      <c r="C173" s="399"/>
      <c r="D173" s="399"/>
      <c r="E173" s="400">
        <v>564285714</v>
      </c>
      <c r="F173" s="401"/>
      <c r="G173" s="400">
        <v>0</v>
      </c>
      <c r="H173" s="401"/>
      <c r="I173" s="400">
        <v>564285714</v>
      </c>
      <c r="J173" s="401"/>
      <c r="K173" s="60" t="s">
        <v>196</v>
      </c>
      <c r="L173" s="34"/>
      <c r="M173" s="89"/>
    </row>
    <row r="174" spans="1:14" ht="40.5" hidden="1" customHeight="1" outlineLevel="1">
      <c r="A174" s="28" t="s">
        <v>194</v>
      </c>
      <c r="B174" s="399" t="s">
        <v>200</v>
      </c>
      <c r="C174" s="399"/>
      <c r="D174" s="399"/>
      <c r="E174" s="400">
        <v>564285714</v>
      </c>
      <c r="F174" s="401"/>
      <c r="G174" s="400">
        <v>0</v>
      </c>
      <c r="H174" s="401"/>
      <c r="I174" s="400">
        <v>564285714</v>
      </c>
      <c r="J174" s="401"/>
      <c r="K174" s="60" t="s">
        <v>196</v>
      </c>
      <c r="L174" s="34"/>
      <c r="M174" s="89"/>
    </row>
    <row r="175" spans="1:14" ht="62.25" hidden="1" customHeight="1" outlineLevel="1">
      <c r="A175" s="28" t="s">
        <v>194</v>
      </c>
      <c r="B175" s="399" t="s">
        <v>201</v>
      </c>
      <c r="C175" s="399"/>
      <c r="D175" s="399"/>
      <c r="E175" s="400">
        <v>75184000000</v>
      </c>
      <c r="F175" s="401"/>
      <c r="G175" s="400">
        <v>0</v>
      </c>
      <c r="H175" s="401"/>
      <c r="I175" s="400">
        <v>75184000000</v>
      </c>
      <c r="J175" s="401"/>
      <c r="K175" s="60" t="s">
        <v>196</v>
      </c>
      <c r="L175" s="34"/>
      <c r="M175" s="89"/>
    </row>
    <row r="176" spans="1:14" ht="39.75" customHeight="1" collapsed="1">
      <c r="A176" s="20" t="s">
        <v>54</v>
      </c>
      <c r="B176" s="404">
        <f>+COUNTA(B170:D175)</f>
        <v>6</v>
      </c>
      <c r="C176" s="404"/>
      <c r="D176" s="404"/>
      <c r="E176" s="415">
        <f>SUM(E170:F175)</f>
        <v>77542571428</v>
      </c>
      <c r="F176" s="415"/>
      <c r="G176" s="415">
        <f>SUM(G170:H175)</f>
        <v>0</v>
      </c>
      <c r="H176" s="415"/>
      <c r="I176" s="415">
        <f>SUM(I170:J175)</f>
        <v>77542571428</v>
      </c>
      <c r="J176" s="415"/>
      <c r="K176" s="416"/>
      <c r="L176" s="445"/>
      <c r="M176" s="98"/>
    </row>
    <row r="177" spans="1:14" ht="37.5" customHeight="1">
      <c r="A177" s="428" t="s">
        <v>55</v>
      </c>
      <c r="B177" s="428"/>
      <c r="C177" s="428"/>
      <c r="D177" s="428"/>
      <c r="E177" s="428"/>
      <c r="F177" s="428"/>
      <c r="G177" s="428"/>
      <c r="H177" s="428"/>
      <c r="I177" s="428"/>
      <c r="J177" s="428"/>
      <c r="K177" s="446"/>
      <c r="L177" s="428"/>
      <c r="M177" s="48"/>
    </row>
    <row r="178" spans="1:14" ht="33" customHeight="1">
      <c r="A178" s="404" t="s">
        <v>202</v>
      </c>
      <c r="B178" s="404"/>
      <c r="C178" s="404"/>
      <c r="D178" s="404"/>
      <c r="E178" s="404"/>
      <c r="F178" s="404"/>
      <c r="G178" s="404"/>
      <c r="H178" s="404"/>
      <c r="I178" s="404"/>
      <c r="J178" s="404"/>
      <c r="K178" s="404"/>
      <c r="L178" s="404"/>
      <c r="M178" s="88"/>
    </row>
    <row r="179" spans="1:14" ht="48.75" customHeight="1">
      <c r="A179" s="15" t="s">
        <v>32</v>
      </c>
      <c r="B179" s="444" t="s">
        <v>33</v>
      </c>
      <c r="C179" s="444"/>
      <c r="D179" s="444"/>
      <c r="E179" s="444" t="s">
        <v>34</v>
      </c>
      <c r="F179" s="444"/>
      <c r="G179" s="444" t="s">
        <v>35</v>
      </c>
      <c r="H179" s="444"/>
      <c r="I179" s="444" t="s">
        <v>36</v>
      </c>
      <c r="J179" s="444"/>
      <c r="K179" s="22" t="s">
        <v>37</v>
      </c>
      <c r="L179" s="15" t="s">
        <v>38</v>
      </c>
      <c r="M179" s="289"/>
      <c r="N179" s="15" t="s">
        <v>39</v>
      </c>
    </row>
    <row r="180" spans="1:14" ht="44.25" customHeight="1" outlineLevel="1">
      <c r="A180" s="28" t="s">
        <v>203</v>
      </c>
      <c r="B180" s="399" t="s">
        <v>204</v>
      </c>
      <c r="C180" s="399"/>
      <c r="D180" s="399"/>
      <c r="E180" s="400">
        <v>18600000000000</v>
      </c>
      <c r="F180" s="401"/>
      <c r="G180" s="400">
        <v>0</v>
      </c>
      <c r="H180" s="401"/>
      <c r="I180" s="400">
        <f t="shared" ref="I180:I192" si="8">+G180+E180</f>
        <v>18600000000000</v>
      </c>
      <c r="J180" s="401"/>
      <c r="K180" s="60" t="s">
        <v>205</v>
      </c>
      <c r="L180" s="34"/>
      <c r="M180" s="290"/>
      <c r="N180" s="34" t="s">
        <v>206</v>
      </c>
    </row>
    <row r="181" spans="1:14" ht="44.25" customHeight="1" outlineLevel="1">
      <c r="A181" s="28" t="s">
        <v>203</v>
      </c>
      <c r="B181" s="399" t="s">
        <v>207</v>
      </c>
      <c r="C181" s="399"/>
      <c r="D181" s="399"/>
      <c r="E181" s="400">
        <v>602785224502.61169</v>
      </c>
      <c r="F181" s="401"/>
      <c r="G181" s="400">
        <v>0</v>
      </c>
      <c r="H181" s="401"/>
      <c r="I181" s="400">
        <f t="shared" si="8"/>
        <v>602785224502.61169</v>
      </c>
      <c r="J181" s="401"/>
      <c r="K181" s="60" t="s">
        <v>208</v>
      </c>
      <c r="L181" s="34"/>
      <c r="M181" s="89"/>
      <c r="N181" s="34" t="s">
        <v>209</v>
      </c>
    </row>
    <row r="182" spans="1:14" ht="44.25" customHeight="1" outlineLevel="1">
      <c r="A182" s="28" t="s">
        <v>203</v>
      </c>
      <c r="B182" s="399" t="s">
        <v>210</v>
      </c>
      <c r="C182" s="399"/>
      <c r="D182" s="399"/>
      <c r="E182" s="400">
        <v>666483582568</v>
      </c>
      <c r="F182" s="401"/>
      <c r="G182" s="400">
        <v>0</v>
      </c>
      <c r="H182" s="401"/>
      <c r="I182" s="400">
        <f t="shared" si="8"/>
        <v>666483582568</v>
      </c>
      <c r="J182" s="401"/>
      <c r="K182" s="60" t="s">
        <v>208</v>
      </c>
      <c r="L182" s="34"/>
      <c r="M182" s="89"/>
      <c r="N182" s="34" t="s">
        <v>209</v>
      </c>
    </row>
    <row r="183" spans="1:14" ht="44.25" customHeight="1" outlineLevel="1">
      <c r="A183" s="28" t="s">
        <v>203</v>
      </c>
      <c r="B183" s="399" t="s">
        <v>211</v>
      </c>
      <c r="C183" s="399"/>
      <c r="D183" s="399"/>
      <c r="E183" s="400">
        <v>1041957550883</v>
      </c>
      <c r="F183" s="401"/>
      <c r="G183" s="400">
        <v>0</v>
      </c>
      <c r="H183" s="401"/>
      <c r="I183" s="400">
        <f t="shared" si="8"/>
        <v>1041957550883</v>
      </c>
      <c r="J183" s="401"/>
      <c r="K183" s="60" t="s">
        <v>208</v>
      </c>
      <c r="L183" s="34"/>
      <c r="M183" s="89"/>
      <c r="N183" s="34" t="s">
        <v>212</v>
      </c>
    </row>
    <row r="184" spans="1:14" ht="44.25" customHeight="1" outlineLevel="1">
      <c r="A184" s="28" t="s">
        <v>203</v>
      </c>
      <c r="B184" s="399" t="s">
        <v>213</v>
      </c>
      <c r="C184" s="399"/>
      <c r="D184" s="399"/>
      <c r="E184" s="400">
        <v>434553424034.30597</v>
      </c>
      <c r="F184" s="401"/>
      <c r="G184" s="400">
        <v>0</v>
      </c>
      <c r="H184" s="401"/>
      <c r="I184" s="400">
        <f t="shared" si="8"/>
        <v>434553424034.30597</v>
      </c>
      <c r="J184" s="401"/>
      <c r="K184" s="60" t="s">
        <v>208</v>
      </c>
      <c r="L184" s="34"/>
      <c r="M184" s="89"/>
      <c r="N184" s="34" t="s">
        <v>214</v>
      </c>
    </row>
    <row r="185" spans="1:14" ht="44.25" customHeight="1" outlineLevel="1">
      <c r="A185" s="28" t="s">
        <v>203</v>
      </c>
      <c r="B185" s="399" t="s">
        <v>215</v>
      </c>
      <c r="C185" s="399"/>
      <c r="D185" s="399"/>
      <c r="E185" s="400">
        <v>384587872212</v>
      </c>
      <c r="F185" s="401"/>
      <c r="G185" s="400">
        <v>0</v>
      </c>
      <c r="H185" s="401"/>
      <c r="I185" s="400">
        <f t="shared" si="8"/>
        <v>384587872212</v>
      </c>
      <c r="J185" s="401"/>
      <c r="K185" s="60" t="s">
        <v>208</v>
      </c>
      <c r="L185" s="34"/>
      <c r="M185" s="89"/>
      <c r="N185" s="162" t="s">
        <v>216</v>
      </c>
    </row>
    <row r="186" spans="1:14" ht="44.25" customHeight="1" outlineLevel="1">
      <c r="A186" s="28" t="s">
        <v>203</v>
      </c>
      <c r="B186" s="399" t="s">
        <v>217</v>
      </c>
      <c r="C186" s="399"/>
      <c r="D186" s="399"/>
      <c r="E186" s="400">
        <v>97536000000</v>
      </c>
      <c r="F186" s="401"/>
      <c r="G186" s="400">
        <v>0</v>
      </c>
      <c r="H186" s="401"/>
      <c r="I186" s="400">
        <f t="shared" si="8"/>
        <v>97536000000</v>
      </c>
      <c r="J186" s="401"/>
      <c r="K186" s="60" t="s">
        <v>208</v>
      </c>
      <c r="L186" s="34"/>
      <c r="M186" s="89"/>
      <c r="N186" s="34" t="s">
        <v>218</v>
      </c>
    </row>
    <row r="187" spans="1:14" ht="44.25" customHeight="1" outlineLevel="1">
      <c r="A187" s="28" t="s">
        <v>203</v>
      </c>
      <c r="B187" s="399" t="s">
        <v>219</v>
      </c>
      <c r="C187" s="399"/>
      <c r="D187" s="399"/>
      <c r="E187" s="400">
        <v>169372000000</v>
      </c>
      <c r="F187" s="401"/>
      <c r="G187" s="400">
        <v>0</v>
      </c>
      <c r="H187" s="401"/>
      <c r="I187" s="400">
        <f t="shared" si="8"/>
        <v>169372000000</v>
      </c>
      <c r="J187" s="401"/>
      <c r="K187" s="60" t="s">
        <v>208</v>
      </c>
      <c r="L187" s="34"/>
      <c r="M187" s="89"/>
      <c r="N187" s="34" t="s">
        <v>220</v>
      </c>
    </row>
    <row r="188" spans="1:14" ht="44.25" customHeight="1" outlineLevel="1">
      <c r="A188" s="28" t="s">
        <v>203</v>
      </c>
      <c r="B188" s="399" t="s">
        <v>221</v>
      </c>
      <c r="C188" s="399"/>
      <c r="D188" s="399"/>
      <c r="E188" s="400">
        <v>100000000000</v>
      </c>
      <c r="F188" s="401"/>
      <c r="G188" s="400">
        <v>0</v>
      </c>
      <c r="H188" s="401"/>
      <c r="I188" s="400">
        <f t="shared" si="8"/>
        <v>100000000000</v>
      </c>
      <c r="J188" s="401"/>
      <c r="K188" s="60" t="s">
        <v>208</v>
      </c>
      <c r="L188" s="34"/>
      <c r="M188" s="89"/>
      <c r="N188" s="34" t="s">
        <v>222</v>
      </c>
    </row>
    <row r="189" spans="1:14" ht="44.25" customHeight="1" outlineLevel="1">
      <c r="A189" s="28" t="s">
        <v>203</v>
      </c>
      <c r="B189" s="399" t="s">
        <v>223</v>
      </c>
      <c r="C189" s="399"/>
      <c r="D189" s="399"/>
      <c r="E189" s="400">
        <v>8000000000</v>
      </c>
      <c r="F189" s="401"/>
      <c r="G189" s="400">
        <v>0</v>
      </c>
      <c r="H189" s="401"/>
      <c r="I189" s="400">
        <f t="shared" si="8"/>
        <v>8000000000</v>
      </c>
      <c r="J189" s="401"/>
      <c r="K189" s="60" t="s">
        <v>208</v>
      </c>
      <c r="L189" s="34"/>
      <c r="M189" s="89"/>
      <c r="N189" s="162" t="s">
        <v>216</v>
      </c>
    </row>
    <row r="190" spans="1:14" ht="44.25" customHeight="1" outlineLevel="1">
      <c r="A190" s="28" t="s">
        <v>203</v>
      </c>
      <c r="B190" s="399" t="s">
        <v>224</v>
      </c>
      <c r="C190" s="399"/>
      <c r="D190" s="399"/>
      <c r="E190" s="400">
        <v>60000000000</v>
      </c>
      <c r="F190" s="401"/>
      <c r="G190" s="400">
        <v>0</v>
      </c>
      <c r="H190" s="401"/>
      <c r="I190" s="400">
        <f t="shared" si="8"/>
        <v>60000000000</v>
      </c>
      <c r="J190" s="401"/>
      <c r="K190" s="60" t="s">
        <v>208</v>
      </c>
      <c r="L190" s="34"/>
      <c r="M190" s="89"/>
      <c r="N190" s="34" t="s">
        <v>225</v>
      </c>
    </row>
    <row r="191" spans="1:14" ht="44.25" customHeight="1" outlineLevel="1">
      <c r="A191" s="28" t="s">
        <v>113</v>
      </c>
      <c r="B191" s="399" t="s">
        <v>226</v>
      </c>
      <c r="C191" s="399"/>
      <c r="D191" s="399"/>
      <c r="E191" s="400">
        <v>9000000000</v>
      </c>
      <c r="F191" s="401"/>
      <c r="G191" s="400">
        <v>0</v>
      </c>
      <c r="H191" s="401"/>
      <c r="I191" s="400">
        <f t="shared" si="8"/>
        <v>9000000000</v>
      </c>
      <c r="J191" s="401"/>
      <c r="K191" s="60" t="s">
        <v>115</v>
      </c>
      <c r="L191" s="34"/>
      <c r="M191" s="89"/>
      <c r="N191" s="34"/>
    </row>
    <row r="192" spans="1:14" ht="102.75" customHeight="1" outlineLevel="1">
      <c r="A192" s="28" t="s">
        <v>203</v>
      </c>
      <c r="B192" s="399" t="s">
        <v>227</v>
      </c>
      <c r="C192" s="399"/>
      <c r="D192" s="399"/>
      <c r="E192" s="400">
        <v>88000000000</v>
      </c>
      <c r="F192" s="401"/>
      <c r="G192" s="506">
        <v>22000000000</v>
      </c>
      <c r="H192" s="507"/>
      <c r="I192" s="400">
        <f t="shared" si="8"/>
        <v>110000000000</v>
      </c>
      <c r="J192" s="401"/>
      <c r="K192" s="161" t="s">
        <v>228</v>
      </c>
      <c r="L192" s="34"/>
      <c r="M192" s="89"/>
      <c r="N192" s="35" t="s">
        <v>229</v>
      </c>
    </row>
    <row r="193" spans="1:18" ht="45" customHeight="1">
      <c r="A193" s="20" t="s">
        <v>54</v>
      </c>
      <c r="B193" s="404">
        <f>+COUNTA(B180:D192)</f>
        <v>13</v>
      </c>
      <c r="C193" s="404"/>
      <c r="D193" s="404"/>
      <c r="E193" s="415">
        <f>SUM(E180:F192)</f>
        <v>22262275654199.918</v>
      </c>
      <c r="F193" s="415"/>
      <c r="G193" s="415">
        <f>SUM(G180:H192)</f>
        <v>22000000000</v>
      </c>
      <c r="H193" s="415"/>
      <c r="I193" s="415">
        <f>SUM(I180:J192)</f>
        <v>22284275654199.918</v>
      </c>
      <c r="J193" s="415"/>
      <c r="K193" s="14"/>
      <c r="L193" s="25"/>
      <c r="M193" s="99"/>
    </row>
    <row r="194" spans="1:18">
      <c r="A194" s="447" t="s">
        <v>55</v>
      </c>
      <c r="B194" s="428"/>
      <c r="C194" s="428"/>
      <c r="D194" s="428"/>
      <c r="E194" s="428"/>
      <c r="F194" s="428"/>
      <c r="G194" s="428"/>
      <c r="H194" s="428"/>
      <c r="I194" s="428"/>
      <c r="J194" s="428"/>
      <c r="K194" s="446"/>
      <c r="L194" s="448"/>
      <c r="M194" s="48"/>
    </row>
    <row r="195" spans="1:18">
      <c r="A195" s="449"/>
      <c r="B195" s="450"/>
      <c r="C195" s="450"/>
      <c r="D195" s="450"/>
      <c r="E195" s="450"/>
      <c r="F195" s="450"/>
      <c r="G195" s="450"/>
      <c r="H195" s="450"/>
      <c r="I195" s="450"/>
      <c r="J195" s="450"/>
      <c r="K195" s="451"/>
      <c r="L195" s="452"/>
      <c r="M195" s="72"/>
    </row>
    <row r="196" spans="1:18">
      <c r="A196" s="11"/>
      <c r="B196" s="6"/>
      <c r="C196" s="6"/>
      <c r="D196" s="6"/>
      <c r="E196" s="8"/>
      <c r="F196" s="9"/>
      <c r="G196" s="10"/>
      <c r="H196" s="9"/>
      <c r="I196" s="8"/>
      <c r="J196" s="9"/>
      <c r="K196" s="6"/>
      <c r="L196" s="17"/>
      <c r="M196" s="18"/>
    </row>
    <row r="197" spans="1:18" ht="64.5" customHeight="1">
      <c r="A197" s="453" t="s">
        <v>230</v>
      </c>
      <c r="B197" s="454"/>
      <c r="C197" s="454"/>
      <c r="D197" s="454"/>
      <c r="E197" s="454"/>
      <c r="F197" s="454"/>
      <c r="G197" s="454"/>
      <c r="H197" s="454"/>
      <c r="I197" s="454"/>
      <c r="J197" s="454"/>
      <c r="K197" s="454"/>
      <c r="L197" s="454"/>
      <c r="M197" s="75"/>
    </row>
    <row r="198" spans="1:18" ht="36" customHeight="1">
      <c r="A198" s="455" t="s">
        <v>231</v>
      </c>
      <c r="B198" s="455"/>
      <c r="C198" s="455"/>
      <c r="D198" s="455"/>
      <c r="E198" s="455"/>
      <c r="F198" s="455"/>
      <c r="G198" s="455"/>
      <c r="H198" s="455"/>
      <c r="I198" s="455"/>
      <c r="J198" s="455"/>
      <c r="K198" s="455"/>
      <c r="L198" s="455"/>
      <c r="M198" s="100"/>
    </row>
    <row r="199" spans="1:18" ht="36" customHeight="1">
      <c r="A199" s="455"/>
      <c r="B199" s="455"/>
      <c r="C199" s="455"/>
      <c r="D199" s="455"/>
      <c r="E199" s="455"/>
      <c r="F199" s="455"/>
      <c r="G199" s="455"/>
      <c r="H199" s="455"/>
      <c r="I199" s="455"/>
      <c r="J199" s="455"/>
      <c r="K199" s="455"/>
      <c r="L199" s="455"/>
      <c r="M199" s="100"/>
    </row>
    <row r="200" spans="1:18" ht="36" customHeight="1">
      <c r="A200" s="455"/>
      <c r="B200" s="455"/>
      <c r="C200" s="455"/>
      <c r="D200" s="455"/>
      <c r="E200" s="455"/>
      <c r="F200" s="455"/>
      <c r="G200" s="455"/>
      <c r="H200" s="455"/>
      <c r="I200" s="455"/>
      <c r="J200" s="455"/>
      <c r="K200" s="455"/>
      <c r="L200" s="455"/>
      <c r="M200" s="100"/>
    </row>
    <row r="201" spans="1:18" ht="36" customHeight="1">
      <c r="A201" s="455"/>
      <c r="B201" s="455"/>
      <c r="C201" s="455"/>
      <c r="D201" s="455"/>
      <c r="E201" s="455"/>
      <c r="F201" s="455"/>
      <c r="G201" s="455"/>
      <c r="H201" s="455"/>
      <c r="I201" s="455"/>
      <c r="J201" s="455"/>
      <c r="K201" s="455"/>
      <c r="L201" s="455"/>
      <c r="M201" s="100"/>
    </row>
    <row r="202" spans="1:18" ht="36" customHeight="1">
      <c r="A202" s="455"/>
      <c r="B202" s="455"/>
      <c r="C202" s="455"/>
      <c r="D202" s="455"/>
      <c r="E202" s="455"/>
      <c r="F202" s="455"/>
      <c r="G202" s="455"/>
      <c r="H202" s="455"/>
      <c r="I202" s="455"/>
      <c r="J202" s="455"/>
      <c r="K202" s="455"/>
      <c r="L202" s="455"/>
      <c r="M202" s="100"/>
    </row>
    <row r="203" spans="1:18" ht="43.5" customHeight="1">
      <c r="A203" s="456" t="s">
        <v>16</v>
      </c>
      <c r="B203" s="457"/>
      <c r="C203" s="458" t="s">
        <v>17</v>
      </c>
      <c r="D203" s="457"/>
      <c r="E203" s="458" t="s">
        <v>232</v>
      </c>
      <c r="F203" s="459"/>
      <c r="G203" s="457"/>
      <c r="H203" s="458" t="s">
        <v>233</v>
      </c>
      <c r="I203" s="459"/>
      <c r="J203" s="457"/>
      <c r="K203" s="458" t="s">
        <v>234</v>
      </c>
      <c r="L203" s="460"/>
      <c r="M203" s="101"/>
    </row>
    <row r="204" spans="1:18" ht="34.5" customHeight="1">
      <c r="A204" s="461" t="s">
        <v>21</v>
      </c>
      <c r="B204" s="461"/>
      <c r="C204" s="462">
        <f>COUNTIF(A216:A322,"1. Vivienda Digna y Agua Potable y Saneamiento Básico")</f>
        <v>13</v>
      </c>
      <c r="D204" s="462"/>
      <c r="E204" s="463">
        <f>SUM(H216:H228)</f>
        <v>267275596360</v>
      </c>
      <c r="F204" s="463"/>
      <c r="G204" s="463"/>
      <c r="H204" s="463">
        <f>SUM(I216:I228)</f>
        <v>21000000000</v>
      </c>
      <c r="I204" s="463"/>
      <c r="J204" s="463"/>
      <c r="K204" s="463">
        <f>SUM(J216:J228)</f>
        <v>246275596360</v>
      </c>
      <c r="L204" s="463"/>
      <c r="M204" s="73"/>
    </row>
    <row r="205" spans="1:18" ht="34.5" customHeight="1">
      <c r="A205" s="461" t="s">
        <v>22</v>
      </c>
      <c r="B205" s="461"/>
      <c r="C205" s="462">
        <f>COUNTIF(A216:A323,"2. Educación Integral ")</f>
        <v>4</v>
      </c>
      <c r="D205" s="462"/>
      <c r="E205" s="463">
        <f>SUM(H229:H232)</f>
        <v>70212400000</v>
      </c>
      <c r="F205" s="463"/>
      <c r="G205" s="463"/>
      <c r="H205" s="463">
        <f>SUM(I229:I232)</f>
        <v>33770400000</v>
      </c>
      <c r="I205" s="463"/>
      <c r="J205" s="463"/>
      <c r="K205" s="463">
        <f>SUM(J229:J232)</f>
        <v>36442000000</v>
      </c>
      <c r="L205" s="463"/>
      <c r="M205" s="73"/>
    </row>
    <row r="206" spans="1:18" ht="34.5" customHeight="1">
      <c r="A206" s="461" t="s">
        <v>235</v>
      </c>
      <c r="B206" s="461"/>
      <c r="C206" s="462">
        <f>COUNTIF(A217:A325,"3. Paz y Reconciliación")</f>
        <v>9</v>
      </c>
      <c r="D206" s="462"/>
      <c r="E206" s="463">
        <f>SUM(H233:H241)</f>
        <v>62459586077</v>
      </c>
      <c r="F206" s="463"/>
      <c r="G206" s="463"/>
      <c r="H206" s="463">
        <f>SUM(I233:I241)</f>
        <v>0</v>
      </c>
      <c r="I206" s="463"/>
      <c r="J206" s="463"/>
      <c r="K206" s="463">
        <f>SUM(J233:J241)</f>
        <v>62459586077</v>
      </c>
      <c r="L206" s="463"/>
      <c r="M206" s="73"/>
    </row>
    <row r="207" spans="1:18" ht="34.5" customHeight="1">
      <c r="A207" s="461" t="s">
        <v>24</v>
      </c>
      <c r="B207" s="461"/>
      <c r="C207" s="462">
        <f>COUNTIF(A218:A325,"4. Desarrollo Rural y Transformación Productiva")</f>
        <v>37</v>
      </c>
      <c r="D207" s="462"/>
      <c r="E207" s="463">
        <f>SUM(H242:H278)</f>
        <v>984653432618</v>
      </c>
      <c r="F207" s="463"/>
      <c r="G207" s="463"/>
      <c r="H207" s="463">
        <f>SUM(I242:I278)</f>
        <v>95633182746</v>
      </c>
      <c r="I207" s="463"/>
      <c r="J207" s="463"/>
      <c r="K207" s="463">
        <f>SUM(J242:J278)</f>
        <v>889020249872</v>
      </c>
      <c r="L207" s="463"/>
      <c r="M207" s="73"/>
    </row>
    <row r="208" spans="1:18" ht="34.5" customHeight="1">
      <c r="A208" s="461" t="s">
        <v>25</v>
      </c>
      <c r="B208" s="461"/>
      <c r="C208" s="462">
        <f>COUNTIF(A219:A325,"5. Salud")</f>
        <v>1</v>
      </c>
      <c r="D208" s="462"/>
      <c r="E208" s="463">
        <f>SUM(H279:H279)</f>
        <v>94724500000</v>
      </c>
      <c r="F208" s="463"/>
      <c r="G208" s="463"/>
      <c r="H208" s="463">
        <f>SUM(I279:I279)</f>
        <v>60000000000</v>
      </c>
      <c r="I208" s="463"/>
      <c r="J208" s="463"/>
      <c r="K208" s="463">
        <f>SUM(J279:J279)</f>
        <v>34724500000</v>
      </c>
      <c r="L208" s="463"/>
      <c r="M208" s="73"/>
      <c r="R208" s="1" t="s">
        <v>236</v>
      </c>
    </row>
    <row r="209" spans="1:18" ht="34.5" customHeight="1">
      <c r="A209" s="461" t="s">
        <v>26</v>
      </c>
      <c r="B209" s="461"/>
      <c r="C209" s="462">
        <f>COUNTIF(A221:A325,"6. Transición Energética")</f>
        <v>10</v>
      </c>
      <c r="D209" s="462"/>
      <c r="E209" s="463">
        <f>SUM(H280:H289)</f>
        <v>252543047558.29001</v>
      </c>
      <c r="F209" s="463"/>
      <c r="G209" s="463"/>
      <c r="H209" s="463">
        <f>SUM(I280:I289)</f>
        <v>131857142857</v>
      </c>
      <c r="I209" s="463"/>
      <c r="J209" s="463"/>
      <c r="K209" s="463">
        <f>SUM(J280:J289)</f>
        <v>120685904701.29001</v>
      </c>
      <c r="L209" s="463"/>
      <c r="M209" s="73"/>
      <c r="R209" s="56">
        <v>27641073055750</v>
      </c>
    </row>
    <row r="210" spans="1:18" ht="34.5" customHeight="1">
      <c r="A210" s="461" t="s">
        <v>27</v>
      </c>
      <c r="B210" s="461"/>
      <c r="C210" s="462">
        <f>COUNTIF(A222:A325,"7. Infraestructura de Transporte")</f>
        <v>34</v>
      </c>
      <c r="D210" s="462"/>
      <c r="E210" s="463">
        <f>SUM(H290:H323)</f>
        <v>2374503663352</v>
      </c>
      <c r="F210" s="463"/>
      <c r="G210" s="463"/>
      <c r="H210" s="463">
        <f>SUM(I290:I323)</f>
        <v>39000000000</v>
      </c>
      <c r="I210" s="463"/>
      <c r="J210" s="463"/>
      <c r="K210" s="463">
        <f>SUM(J290:J323)</f>
        <v>2335503663352</v>
      </c>
      <c r="L210" s="463"/>
      <c r="M210" s="73"/>
      <c r="Q210" s="1" t="s">
        <v>237</v>
      </c>
      <c r="R210" s="1" t="s">
        <v>238</v>
      </c>
    </row>
    <row r="211" spans="1:18" ht="34.5" customHeight="1">
      <c r="A211" s="404" t="s">
        <v>239</v>
      </c>
      <c r="B211" s="404"/>
      <c r="C211" s="404">
        <f>SUM(C204:D210)</f>
        <v>108</v>
      </c>
      <c r="D211" s="404"/>
      <c r="E211" s="467">
        <f>SUM(E204:G210)</f>
        <v>4106372225965.29</v>
      </c>
      <c r="F211" s="467"/>
      <c r="G211" s="467"/>
      <c r="H211" s="467">
        <f>SUM(H204:J210)</f>
        <v>381260725603</v>
      </c>
      <c r="I211" s="467"/>
      <c r="J211" s="467"/>
      <c r="K211" s="467">
        <f>SUM(K204:N210)</f>
        <v>3725111500362.29</v>
      </c>
      <c r="L211" s="467"/>
      <c r="M211" s="102"/>
      <c r="P211" s="3">
        <f>+E211+K41</f>
        <v>27592242246988.207</v>
      </c>
      <c r="Q211" s="56">
        <f>+P211+N37</f>
        <v>27592242246988.207</v>
      </c>
      <c r="R211" s="56">
        <f>+R209-Q211</f>
        <v>48830808761.792969</v>
      </c>
    </row>
    <row r="212" spans="1:18" ht="19.5" customHeight="1">
      <c r="A212" s="447" t="s">
        <v>240</v>
      </c>
      <c r="B212" s="428"/>
      <c r="C212" s="428"/>
      <c r="D212" s="428"/>
      <c r="E212" s="428"/>
      <c r="F212" s="428"/>
      <c r="G212" s="428"/>
      <c r="H212" s="428"/>
      <c r="I212" s="428"/>
      <c r="J212" s="428"/>
      <c r="K212" s="446"/>
      <c r="L212" s="448"/>
      <c r="M212" s="72"/>
    </row>
    <row r="213" spans="1:18" ht="15.75" customHeight="1">
      <c r="A213" s="503"/>
      <c r="B213" s="503"/>
      <c r="C213" s="503"/>
      <c r="D213" s="503"/>
      <c r="E213" s="503"/>
      <c r="F213" s="503"/>
      <c r="G213" s="503"/>
      <c r="H213" s="503"/>
      <c r="I213" s="503"/>
      <c r="J213" s="503"/>
      <c r="K213" s="504"/>
      <c r="L213" s="503"/>
      <c r="M213" s="103"/>
    </row>
    <row r="214" spans="1:18" ht="23.25" customHeight="1">
      <c r="A214" s="404" t="s">
        <v>241</v>
      </c>
      <c r="B214" s="404"/>
      <c r="C214" s="404"/>
      <c r="D214" s="404"/>
      <c r="E214" s="404"/>
      <c r="F214" s="404"/>
      <c r="G214" s="404"/>
      <c r="H214" s="404"/>
      <c r="I214" s="404"/>
      <c r="J214" s="404"/>
      <c r="K214" s="404"/>
      <c r="L214" s="404"/>
      <c r="M214" s="88"/>
    </row>
    <row r="215" spans="1:18" ht="46.5" customHeight="1">
      <c r="A215" s="41" t="s">
        <v>16</v>
      </c>
      <c r="B215" s="41" t="s">
        <v>32</v>
      </c>
      <c r="C215" s="464" t="s">
        <v>33</v>
      </c>
      <c r="D215" s="505"/>
      <c r="E215" s="505"/>
      <c r="F215" s="505"/>
      <c r="G215" s="465"/>
      <c r="H215" s="42" t="s">
        <v>232</v>
      </c>
      <c r="I215" s="41" t="s">
        <v>242</v>
      </c>
      <c r="J215" s="41" t="s">
        <v>243</v>
      </c>
      <c r="K215" s="464" t="s">
        <v>38</v>
      </c>
      <c r="L215" s="465"/>
      <c r="M215" s="101"/>
      <c r="N215" s="15" t="s">
        <v>39</v>
      </c>
    </row>
    <row r="216" spans="1:18" ht="84" customHeight="1">
      <c r="A216" s="29" t="s">
        <v>244</v>
      </c>
      <c r="B216" s="43" t="s">
        <v>40</v>
      </c>
      <c r="C216" s="419" t="s">
        <v>245</v>
      </c>
      <c r="D216" s="419"/>
      <c r="E216" s="419"/>
      <c r="F216" s="419"/>
      <c r="G216" s="419"/>
      <c r="H216" s="111">
        <v>55000000000</v>
      </c>
      <c r="I216" s="113">
        <v>21000000000</v>
      </c>
      <c r="J216" s="112">
        <f>+H216-I216</f>
        <v>34000000000</v>
      </c>
      <c r="K216" s="482" t="s">
        <v>246</v>
      </c>
      <c r="L216" s="482"/>
      <c r="M216" s="90"/>
      <c r="N216" s="1" t="s">
        <v>247</v>
      </c>
      <c r="Q216" s="26"/>
    </row>
    <row r="217" spans="1:18" ht="52.5" customHeight="1">
      <c r="A217" s="29" t="s">
        <v>244</v>
      </c>
      <c r="B217" s="43" t="s">
        <v>40</v>
      </c>
      <c r="C217" s="419" t="s">
        <v>248</v>
      </c>
      <c r="D217" s="419"/>
      <c r="E217" s="419"/>
      <c r="F217" s="419"/>
      <c r="G217" s="419"/>
      <c r="H217" s="111">
        <v>35000000000</v>
      </c>
      <c r="I217" s="111">
        <v>0</v>
      </c>
      <c r="J217" s="112">
        <f t="shared" ref="J217:J262" si="9">+H217-I217</f>
        <v>35000000000</v>
      </c>
      <c r="K217" s="471"/>
      <c r="L217" s="472"/>
      <c r="M217" s="104"/>
      <c r="Q217" s="26"/>
    </row>
    <row r="218" spans="1:18" ht="52.5" customHeight="1">
      <c r="A218" s="29" t="s">
        <v>244</v>
      </c>
      <c r="B218" s="43" t="s">
        <v>40</v>
      </c>
      <c r="C218" s="470" t="s">
        <v>249</v>
      </c>
      <c r="D218" s="470"/>
      <c r="E218" s="470"/>
      <c r="F218" s="470"/>
      <c r="G218" s="470"/>
      <c r="H218" s="111">
        <v>26815681649</v>
      </c>
      <c r="I218" s="111">
        <v>0</v>
      </c>
      <c r="J218" s="112">
        <f t="shared" si="9"/>
        <v>26815681649</v>
      </c>
      <c r="K218" s="468"/>
      <c r="L218" s="469"/>
      <c r="M218" s="90"/>
      <c r="Q218" s="26"/>
    </row>
    <row r="219" spans="1:18" ht="57">
      <c r="A219" s="29" t="s">
        <v>244</v>
      </c>
      <c r="B219" s="43" t="s">
        <v>40</v>
      </c>
      <c r="C219" s="419" t="s">
        <v>250</v>
      </c>
      <c r="D219" s="419"/>
      <c r="E219" s="419"/>
      <c r="F219" s="419"/>
      <c r="G219" s="419"/>
      <c r="H219" s="111">
        <v>27000000000</v>
      </c>
      <c r="I219" s="111">
        <v>0</v>
      </c>
      <c r="J219" s="112">
        <f t="shared" si="9"/>
        <v>27000000000</v>
      </c>
      <c r="K219" s="468"/>
      <c r="L219" s="469"/>
      <c r="M219" s="90"/>
      <c r="Q219" s="26"/>
    </row>
    <row r="220" spans="1:18" ht="57" customHeight="1">
      <c r="A220" s="29" t="s">
        <v>244</v>
      </c>
      <c r="B220" s="43" t="s">
        <v>40</v>
      </c>
      <c r="C220" s="419" t="s">
        <v>251</v>
      </c>
      <c r="D220" s="419"/>
      <c r="E220" s="419"/>
      <c r="F220" s="419"/>
      <c r="G220" s="419"/>
      <c r="H220" s="111">
        <v>2127120954</v>
      </c>
      <c r="I220" s="111">
        <v>0</v>
      </c>
      <c r="J220" s="112">
        <f t="shared" si="9"/>
        <v>2127120954</v>
      </c>
      <c r="K220" s="468"/>
      <c r="L220" s="469"/>
      <c r="M220" s="90"/>
      <c r="Q220" s="26"/>
    </row>
    <row r="221" spans="1:18" ht="51" customHeight="1">
      <c r="A221" s="29" t="s">
        <v>244</v>
      </c>
      <c r="B221" s="43" t="s">
        <v>40</v>
      </c>
      <c r="C221" s="470" t="s">
        <v>252</v>
      </c>
      <c r="D221" s="470"/>
      <c r="E221" s="470"/>
      <c r="F221" s="470"/>
      <c r="G221" s="470"/>
      <c r="H221" s="123">
        <v>8139338056</v>
      </c>
      <c r="I221" s="111">
        <v>0</v>
      </c>
      <c r="J221" s="112">
        <f t="shared" si="9"/>
        <v>8139338056</v>
      </c>
      <c r="K221" s="468"/>
      <c r="L221" s="469"/>
      <c r="M221" s="90"/>
      <c r="Q221" s="26"/>
    </row>
    <row r="222" spans="1:18" ht="51" customHeight="1">
      <c r="A222" s="29" t="s">
        <v>244</v>
      </c>
      <c r="B222" s="43" t="s">
        <v>40</v>
      </c>
      <c r="C222" s="419" t="s">
        <v>253</v>
      </c>
      <c r="D222" s="419"/>
      <c r="E222" s="419"/>
      <c r="F222" s="419"/>
      <c r="G222" s="419"/>
      <c r="H222" s="111">
        <v>12293178275</v>
      </c>
      <c r="I222" s="111">
        <v>0</v>
      </c>
      <c r="J222" s="112">
        <f t="shared" si="9"/>
        <v>12293178275</v>
      </c>
      <c r="K222" s="468"/>
      <c r="L222" s="469"/>
      <c r="M222" s="90"/>
      <c r="Q222" s="26"/>
    </row>
    <row r="223" spans="1:18" ht="51" customHeight="1">
      <c r="A223" s="29" t="s">
        <v>244</v>
      </c>
      <c r="B223" s="43" t="s">
        <v>40</v>
      </c>
      <c r="C223" s="419" t="s">
        <v>254</v>
      </c>
      <c r="D223" s="419"/>
      <c r="E223" s="419"/>
      <c r="F223" s="419"/>
      <c r="G223" s="419"/>
      <c r="H223" s="111">
        <v>8000000000</v>
      </c>
      <c r="I223" s="111">
        <v>0</v>
      </c>
      <c r="J223" s="112">
        <f t="shared" si="9"/>
        <v>8000000000</v>
      </c>
      <c r="K223" s="468"/>
      <c r="L223" s="469"/>
      <c r="M223" s="90"/>
      <c r="Q223" s="26"/>
    </row>
    <row r="224" spans="1:18" ht="57">
      <c r="A224" s="29" t="s">
        <v>244</v>
      </c>
      <c r="B224" s="43" t="s">
        <v>40</v>
      </c>
      <c r="C224" s="419" t="s">
        <v>255</v>
      </c>
      <c r="D224" s="419"/>
      <c r="E224" s="419"/>
      <c r="F224" s="419"/>
      <c r="G224" s="419"/>
      <c r="H224" s="111">
        <v>8778752872</v>
      </c>
      <c r="I224" s="111">
        <v>0</v>
      </c>
      <c r="J224" s="112">
        <f t="shared" si="9"/>
        <v>8778752872</v>
      </c>
      <c r="K224" s="468"/>
      <c r="L224" s="469"/>
      <c r="M224" s="90"/>
      <c r="Q224" s="26"/>
    </row>
    <row r="225" spans="1:17" ht="77.25" customHeight="1">
      <c r="A225" s="29" t="s">
        <v>244</v>
      </c>
      <c r="B225" s="43" t="s">
        <v>40</v>
      </c>
      <c r="C225" s="419" t="s">
        <v>256</v>
      </c>
      <c r="D225" s="419"/>
      <c r="E225" s="419"/>
      <c r="F225" s="419"/>
      <c r="G225" s="419"/>
      <c r="H225" s="111">
        <v>11200000000</v>
      </c>
      <c r="I225" s="111">
        <v>0</v>
      </c>
      <c r="J225" s="112">
        <f t="shared" si="9"/>
        <v>11200000000</v>
      </c>
      <c r="K225" s="468"/>
      <c r="L225" s="469"/>
      <c r="M225" s="90"/>
      <c r="Q225" s="26"/>
    </row>
    <row r="226" spans="1:17" ht="57">
      <c r="A226" s="29" t="s">
        <v>244</v>
      </c>
      <c r="B226" s="43" t="s">
        <v>40</v>
      </c>
      <c r="C226" s="419" t="s">
        <v>257</v>
      </c>
      <c r="D226" s="419"/>
      <c r="E226" s="419"/>
      <c r="F226" s="419"/>
      <c r="G226" s="419"/>
      <c r="H226" s="111">
        <v>3750000000</v>
      </c>
      <c r="I226" s="111">
        <v>0</v>
      </c>
      <c r="J226" s="112">
        <f t="shared" si="9"/>
        <v>3750000000</v>
      </c>
      <c r="K226" s="468"/>
      <c r="L226" s="469"/>
      <c r="M226" s="90"/>
      <c r="Q226" s="26"/>
    </row>
    <row r="227" spans="1:17" ht="116.25" customHeight="1">
      <c r="A227" s="29" t="s">
        <v>244</v>
      </c>
      <c r="B227" s="43" t="s">
        <v>258</v>
      </c>
      <c r="C227" s="419" t="s">
        <v>259</v>
      </c>
      <c r="D227" s="419"/>
      <c r="E227" s="419"/>
      <c r="F227" s="419"/>
      <c r="G227" s="419"/>
      <c r="H227" s="111">
        <v>64891524554</v>
      </c>
      <c r="I227" s="111">
        <v>0</v>
      </c>
      <c r="J227" s="112">
        <f t="shared" si="9"/>
        <v>64891524554</v>
      </c>
      <c r="K227" s="468"/>
      <c r="L227" s="469"/>
      <c r="M227" s="90"/>
      <c r="Q227" s="26"/>
    </row>
    <row r="228" spans="1:17" ht="57">
      <c r="A228" s="29" t="s">
        <v>244</v>
      </c>
      <c r="B228" s="43" t="s">
        <v>40</v>
      </c>
      <c r="C228" s="419" t="s">
        <v>260</v>
      </c>
      <c r="D228" s="419"/>
      <c r="E228" s="419"/>
      <c r="F228" s="419"/>
      <c r="G228" s="419"/>
      <c r="H228" s="111">
        <v>4280000000</v>
      </c>
      <c r="I228" s="111">
        <v>0</v>
      </c>
      <c r="J228" s="112">
        <f t="shared" si="9"/>
        <v>4280000000</v>
      </c>
      <c r="K228" s="468"/>
      <c r="L228" s="469"/>
      <c r="M228" s="90"/>
      <c r="Q228" s="26"/>
    </row>
    <row r="229" spans="1:17" ht="41.25" customHeight="1">
      <c r="A229" s="29" t="s">
        <v>22</v>
      </c>
      <c r="B229" s="44" t="s">
        <v>57</v>
      </c>
      <c r="C229" s="419" t="s">
        <v>261</v>
      </c>
      <c r="D229" s="419"/>
      <c r="E229" s="419"/>
      <c r="F229" s="419"/>
      <c r="G229" s="419"/>
      <c r="H229" s="111">
        <v>7333000000</v>
      </c>
      <c r="I229" s="111">
        <v>5891000000</v>
      </c>
      <c r="J229" s="112">
        <f t="shared" si="9"/>
        <v>1442000000</v>
      </c>
      <c r="K229" s="476" t="s">
        <v>262</v>
      </c>
      <c r="L229" s="477"/>
      <c r="M229" s="105"/>
      <c r="N229" s="1" t="s">
        <v>263</v>
      </c>
    </row>
    <row r="230" spans="1:17" ht="41.25" customHeight="1">
      <c r="A230" s="29" t="s">
        <v>22</v>
      </c>
      <c r="B230" s="43" t="s">
        <v>57</v>
      </c>
      <c r="C230" s="419" t="s">
        <v>264</v>
      </c>
      <c r="D230" s="419"/>
      <c r="E230" s="419"/>
      <c r="F230" s="419"/>
      <c r="G230" s="419"/>
      <c r="H230" s="111">
        <v>18000000000</v>
      </c>
      <c r="I230" s="111">
        <v>0</v>
      </c>
      <c r="J230" s="112">
        <f t="shared" si="9"/>
        <v>18000000000</v>
      </c>
      <c r="K230" s="419"/>
      <c r="L230" s="475"/>
      <c r="M230" s="105"/>
    </row>
    <row r="231" spans="1:17" ht="51.75" customHeight="1">
      <c r="A231" s="29" t="s">
        <v>22</v>
      </c>
      <c r="B231" s="43" t="s">
        <v>57</v>
      </c>
      <c r="C231" s="419" t="s">
        <v>265</v>
      </c>
      <c r="D231" s="419"/>
      <c r="E231" s="419"/>
      <c r="F231" s="419"/>
      <c r="G231" s="419"/>
      <c r="H231" s="111">
        <v>17000000000</v>
      </c>
      <c r="I231" s="111">
        <v>0</v>
      </c>
      <c r="J231" s="112">
        <f t="shared" si="9"/>
        <v>17000000000</v>
      </c>
      <c r="K231" s="419"/>
      <c r="L231" s="475"/>
      <c r="M231" s="105"/>
    </row>
    <row r="232" spans="1:17" ht="28.5">
      <c r="A232" s="45" t="s">
        <v>22</v>
      </c>
      <c r="B232" s="43" t="s">
        <v>266</v>
      </c>
      <c r="C232" s="470" t="s">
        <v>267</v>
      </c>
      <c r="D232" s="470"/>
      <c r="E232" s="470"/>
      <c r="F232" s="470"/>
      <c r="G232" s="470"/>
      <c r="H232" s="113">
        <v>27879400000</v>
      </c>
      <c r="I232" s="113">
        <v>27879400000</v>
      </c>
      <c r="J232" s="114">
        <f t="shared" si="9"/>
        <v>0</v>
      </c>
      <c r="K232" s="473" t="s">
        <v>268</v>
      </c>
      <c r="L232" s="474"/>
      <c r="M232" s="105"/>
      <c r="N232" s="1" t="s">
        <v>263</v>
      </c>
    </row>
    <row r="233" spans="1:17" ht="41.25" customHeight="1">
      <c r="A233" s="29" t="s">
        <v>235</v>
      </c>
      <c r="B233" s="29" t="s">
        <v>83</v>
      </c>
      <c r="C233" s="419" t="s">
        <v>269</v>
      </c>
      <c r="D233" s="419"/>
      <c r="E233" s="419"/>
      <c r="F233" s="419"/>
      <c r="G233" s="419"/>
      <c r="H233" s="111">
        <v>1200000000</v>
      </c>
      <c r="I233" s="111">
        <v>0</v>
      </c>
      <c r="J233" s="112">
        <f t="shared" si="9"/>
        <v>1200000000</v>
      </c>
      <c r="K233" s="419"/>
      <c r="L233" s="475"/>
      <c r="M233" s="105"/>
    </row>
    <row r="234" spans="1:17" ht="41.25" customHeight="1">
      <c r="A234" s="29" t="s">
        <v>235</v>
      </c>
      <c r="B234" s="174" t="s">
        <v>270</v>
      </c>
      <c r="C234" s="419" t="s">
        <v>271</v>
      </c>
      <c r="D234" s="419"/>
      <c r="E234" s="419"/>
      <c r="F234" s="419"/>
      <c r="G234" s="419"/>
      <c r="H234" s="111">
        <v>17000000000</v>
      </c>
      <c r="I234" s="111">
        <v>0</v>
      </c>
      <c r="J234" s="112">
        <f t="shared" si="9"/>
        <v>17000000000</v>
      </c>
      <c r="K234" s="419"/>
      <c r="L234" s="475"/>
      <c r="M234" s="105"/>
      <c r="N234" s="1" t="s">
        <v>272</v>
      </c>
    </row>
    <row r="235" spans="1:17" ht="41.25" customHeight="1">
      <c r="A235" s="29" t="s">
        <v>235</v>
      </c>
      <c r="B235" s="174" t="s">
        <v>270</v>
      </c>
      <c r="C235" s="419" t="s">
        <v>273</v>
      </c>
      <c r="D235" s="419"/>
      <c r="E235" s="419"/>
      <c r="F235" s="419"/>
      <c r="G235" s="419"/>
      <c r="H235" s="111">
        <v>4500000000</v>
      </c>
      <c r="I235" s="111">
        <v>0</v>
      </c>
      <c r="J235" s="112">
        <f t="shared" si="9"/>
        <v>4500000000</v>
      </c>
      <c r="K235" s="419"/>
      <c r="L235" s="475"/>
      <c r="M235" s="105"/>
      <c r="N235" s="1" t="s">
        <v>272</v>
      </c>
    </row>
    <row r="236" spans="1:17" ht="66" customHeight="1">
      <c r="A236" s="29" t="s">
        <v>235</v>
      </c>
      <c r="B236" s="174" t="s">
        <v>270</v>
      </c>
      <c r="C236" s="419" t="s">
        <v>274</v>
      </c>
      <c r="D236" s="419"/>
      <c r="E236" s="419"/>
      <c r="F236" s="419"/>
      <c r="G236" s="419"/>
      <c r="H236" s="111">
        <v>5167000000</v>
      </c>
      <c r="I236" s="111">
        <v>0</v>
      </c>
      <c r="J236" s="112">
        <f t="shared" si="9"/>
        <v>5167000000</v>
      </c>
      <c r="K236" s="419"/>
      <c r="L236" s="475"/>
      <c r="M236" s="105"/>
      <c r="N236" s="1" t="s">
        <v>275</v>
      </c>
    </row>
    <row r="237" spans="1:17" ht="99.75" customHeight="1">
      <c r="A237" s="29" t="s">
        <v>235</v>
      </c>
      <c r="B237" s="29" t="s">
        <v>113</v>
      </c>
      <c r="C237" s="419" t="s">
        <v>276</v>
      </c>
      <c r="D237" s="419"/>
      <c r="E237" s="419"/>
      <c r="F237" s="419"/>
      <c r="G237" s="419"/>
      <c r="H237" s="111">
        <v>2500000000</v>
      </c>
      <c r="I237" s="113">
        <v>0</v>
      </c>
      <c r="J237" s="112">
        <f t="shared" si="9"/>
        <v>2500000000</v>
      </c>
      <c r="K237" s="419"/>
      <c r="L237" s="475"/>
      <c r="M237" s="105"/>
    </row>
    <row r="238" spans="1:17" ht="46.5" customHeight="1">
      <c r="A238" s="29" t="s">
        <v>235</v>
      </c>
      <c r="B238" s="29" t="s">
        <v>98</v>
      </c>
      <c r="C238" s="419" t="s">
        <v>277</v>
      </c>
      <c r="D238" s="419"/>
      <c r="E238" s="419"/>
      <c r="F238" s="419"/>
      <c r="G238" s="419"/>
      <c r="H238" s="111">
        <v>5000000000</v>
      </c>
      <c r="I238" s="111">
        <v>0</v>
      </c>
      <c r="J238" s="112">
        <f t="shared" si="9"/>
        <v>5000000000</v>
      </c>
      <c r="K238" s="419"/>
      <c r="L238" s="475"/>
      <c r="M238" s="105"/>
    </row>
    <row r="239" spans="1:17" ht="41.25" customHeight="1">
      <c r="A239" s="29" t="s">
        <v>235</v>
      </c>
      <c r="B239" s="29" t="s">
        <v>48</v>
      </c>
      <c r="C239" s="419" t="s">
        <v>278</v>
      </c>
      <c r="D239" s="419"/>
      <c r="E239" s="419"/>
      <c r="F239" s="419"/>
      <c r="G239" s="419"/>
      <c r="H239" s="111">
        <v>3834000000</v>
      </c>
      <c r="I239" s="111">
        <v>0</v>
      </c>
      <c r="J239" s="112">
        <f t="shared" si="9"/>
        <v>3834000000</v>
      </c>
      <c r="K239" s="419"/>
      <c r="L239" s="475"/>
      <c r="M239" s="105"/>
    </row>
    <row r="240" spans="1:17" ht="41.25" customHeight="1">
      <c r="A240" s="29" t="s">
        <v>235</v>
      </c>
      <c r="B240" s="29" t="s">
        <v>79</v>
      </c>
      <c r="C240" s="419" t="s">
        <v>279</v>
      </c>
      <c r="D240" s="419"/>
      <c r="E240" s="419"/>
      <c r="F240" s="419"/>
      <c r="G240" s="419"/>
      <c r="H240" s="111">
        <v>21542394690</v>
      </c>
      <c r="I240" s="111">
        <v>0</v>
      </c>
      <c r="J240" s="112">
        <f t="shared" si="9"/>
        <v>21542394690</v>
      </c>
      <c r="K240" s="419"/>
      <c r="L240" s="475"/>
      <c r="M240" s="105"/>
    </row>
    <row r="241" spans="1:14" ht="41.25" customHeight="1">
      <c r="A241" s="29" t="s">
        <v>235</v>
      </c>
      <c r="B241" s="29" t="s">
        <v>83</v>
      </c>
      <c r="C241" s="419" t="s">
        <v>280</v>
      </c>
      <c r="D241" s="419"/>
      <c r="E241" s="419"/>
      <c r="F241" s="419"/>
      <c r="G241" s="419"/>
      <c r="H241" s="111">
        <v>1716191387</v>
      </c>
      <c r="I241" s="111">
        <v>0</v>
      </c>
      <c r="J241" s="112">
        <f t="shared" si="9"/>
        <v>1716191387</v>
      </c>
      <c r="K241" s="419"/>
      <c r="L241" s="475"/>
      <c r="M241" s="105"/>
    </row>
    <row r="242" spans="1:14" ht="95.25" customHeight="1">
      <c r="A242" s="29" t="s">
        <v>281</v>
      </c>
      <c r="B242" s="29" t="s">
        <v>98</v>
      </c>
      <c r="C242" s="419" t="s">
        <v>282</v>
      </c>
      <c r="D242" s="419"/>
      <c r="E242" s="419"/>
      <c r="F242" s="419"/>
      <c r="G242" s="419"/>
      <c r="H242" s="111">
        <v>58000000000</v>
      </c>
      <c r="I242" s="113">
        <f>15000000000+18042000000</f>
        <v>33042000000</v>
      </c>
      <c r="J242" s="111">
        <f t="shared" si="9"/>
        <v>24958000000</v>
      </c>
      <c r="K242" s="476" t="s">
        <v>283</v>
      </c>
      <c r="L242" s="477"/>
      <c r="M242" s="105"/>
      <c r="N242" s="174" t="s">
        <v>284</v>
      </c>
    </row>
    <row r="243" spans="1:14" ht="52.5" customHeight="1">
      <c r="A243" s="29" t="s">
        <v>281</v>
      </c>
      <c r="B243" s="29" t="s">
        <v>98</v>
      </c>
      <c r="C243" s="419" t="s">
        <v>285</v>
      </c>
      <c r="D243" s="419"/>
      <c r="E243" s="419"/>
      <c r="F243" s="419"/>
      <c r="G243" s="419"/>
      <c r="H243" s="111">
        <v>250000000000</v>
      </c>
      <c r="I243" s="111">
        <v>0</v>
      </c>
      <c r="J243" s="112">
        <f t="shared" si="9"/>
        <v>250000000000</v>
      </c>
      <c r="K243" s="419"/>
      <c r="L243" s="419"/>
      <c r="M243" s="72"/>
    </row>
    <row r="244" spans="1:14" ht="46.5" customHeight="1">
      <c r="A244" s="29" t="s">
        <v>281</v>
      </c>
      <c r="B244" s="29" t="s">
        <v>98</v>
      </c>
      <c r="C244" s="419" t="s">
        <v>286</v>
      </c>
      <c r="D244" s="419"/>
      <c r="E244" s="419"/>
      <c r="F244" s="419"/>
      <c r="G244" s="419"/>
      <c r="H244" s="111">
        <v>250000000000</v>
      </c>
      <c r="I244" s="111">
        <v>0</v>
      </c>
      <c r="J244" s="112">
        <f t="shared" si="9"/>
        <v>250000000000</v>
      </c>
      <c r="K244" s="419"/>
      <c r="L244" s="419"/>
      <c r="M244" s="72"/>
    </row>
    <row r="245" spans="1:14" ht="50.25" customHeight="1">
      <c r="A245" s="29" t="s">
        <v>281</v>
      </c>
      <c r="B245" s="29" t="s">
        <v>113</v>
      </c>
      <c r="C245" s="419" t="s">
        <v>287</v>
      </c>
      <c r="D245" s="419"/>
      <c r="E245" s="419"/>
      <c r="F245" s="419"/>
      <c r="G245" s="419"/>
      <c r="H245" s="111">
        <v>52155182000</v>
      </c>
      <c r="I245" s="111">
        <v>0</v>
      </c>
      <c r="J245" s="112">
        <f t="shared" si="9"/>
        <v>52155182000</v>
      </c>
      <c r="K245" s="419"/>
      <c r="L245" s="475"/>
      <c r="M245" s="105"/>
    </row>
    <row r="246" spans="1:14" ht="51.75" customHeight="1">
      <c r="A246" s="29" t="s">
        <v>281</v>
      </c>
      <c r="B246" s="29" t="s">
        <v>113</v>
      </c>
      <c r="C246" s="419" t="s">
        <v>288</v>
      </c>
      <c r="D246" s="419"/>
      <c r="E246" s="419"/>
      <c r="F246" s="419"/>
      <c r="G246" s="419"/>
      <c r="H246" s="111">
        <v>9525006344</v>
      </c>
      <c r="I246" s="111">
        <v>0</v>
      </c>
      <c r="J246" s="112">
        <f t="shared" si="9"/>
        <v>9525006344</v>
      </c>
      <c r="K246" s="419"/>
      <c r="L246" s="475"/>
      <c r="M246" s="105"/>
    </row>
    <row r="247" spans="1:14" ht="50.25" customHeight="1">
      <c r="A247" s="29" t="s">
        <v>281</v>
      </c>
      <c r="B247" s="29" t="s">
        <v>113</v>
      </c>
      <c r="C247" s="419" t="s">
        <v>289</v>
      </c>
      <c r="D247" s="419"/>
      <c r="E247" s="419"/>
      <c r="F247" s="419"/>
      <c r="G247" s="419"/>
      <c r="H247" s="111">
        <v>25000000000</v>
      </c>
      <c r="I247" s="111">
        <v>0</v>
      </c>
      <c r="J247" s="112">
        <f t="shared" si="9"/>
        <v>25000000000</v>
      </c>
      <c r="K247" s="419"/>
      <c r="L247" s="475"/>
      <c r="M247" s="105"/>
    </row>
    <row r="248" spans="1:14" ht="52.5" customHeight="1">
      <c r="A248" s="29" t="s">
        <v>281</v>
      </c>
      <c r="B248" s="29" t="s">
        <v>113</v>
      </c>
      <c r="C248" s="419" t="s">
        <v>290</v>
      </c>
      <c r="D248" s="419"/>
      <c r="E248" s="419"/>
      <c r="F248" s="419"/>
      <c r="G248" s="419"/>
      <c r="H248" s="111">
        <v>5829855545</v>
      </c>
      <c r="I248" s="111">
        <v>0</v>
      </c>
      <c r="J248" s="112">
        <f t="shared" si="9"/>
        <v>5829855545</v>
      </c>
      <c r="K248" s="419"/>
      <c r="L248" s="475"/>
      <c r="M248" s="105"/>
    </row>
    <row r="249" spans="1:14" ht="41.25" customHeight="1">
      <c r="A249" s="29" t="s">
        <v>281</v>
      </c>
      <c r="B249" s="29" t="s">
        <v>113</v>
      </c>
      <c r="C249" s="419" t="s">
        <v>291</v>
      </c>
      <c r="D249" s="419"/>
      <c r="E249" s="419"/>
      <c r="F249" s="419"/>
      <c r="G249" s="419"/>
      <c r="H249" s="111">
        <v>5700000000</v>
      </c>
      <c r="I249" s="111">
        <v>0</v>
      </c>
      <c r="J249" s="112">
        <f t="shared" si="9"/>
        <v>5700000000</v>
      </c>
      <c r="K249" s="419"/>
      <c r="L249" s="475"/>
      <c r="M249" s="105"/>
    </row>
    <row r="250" spans="1:14" ht="58.5" customHeight="1">
      <c r="A250" s="29" t="s">
        <v>281</v>
      </c>
      <c r="B250" s="29" t="s">
        <v>113</v>
      </c>
      <c r="C250" s="419" t="s">
        <v>292</v>
      </c>
      <c r="D250" s="419"/>
      <c r="E250" s="419"/>
      <c r="F250" s="419"/>
      <c r="G250" s="419"/>
      <c r="H250" s="111">
        <v>11000000000</v>
      </c>
      <c r="I250" s="111">
        <v>0</v>
      </c>
      <c r="J250" s="112">
        <f t="shared" si="9"/>
        <v>11000000000</v>
      </c>
      <c r="K250" s="419"/>
      <c r="L250" s="475"/>
      <c r="M250" s="105"/>
    </row>
    <row r="251" spans="1:14" ht="54" customHeight="1">
      <c r="A251" s="29" t="s">
        <v>281</v>
      </c>
      <c r="B251" s="29" t="s">
        <v>98</v>
      </c>
      <c r="C251" s="419" t="s">
        <v>293</v>
      </c>
      <c r="D251" s="419"/>
      <c r="E251" s="419"/>
      <c r="F251" s="419"/>
      <c r="G251" s="419"/>
      <c r="H251" s="111">
        <v>9000000000</v>
      </c>
      <c r="I251" s="111">
        <v>0</v>
      </c>
      <c r="J251" s="112">
        <f t="shared" si="9"/>
        <v>9000000000</v>
      </c>
      <c r="K251" s="419"/>
      <c r="L251" s="475"/>
      <c r="M251" s="105"/>
    </row>
    <row r="252" spans="1:14" ht="64.5" customHeight="1">
      <c r="A252" s="29" t="s">
        <v>281</v>
      </c>
      <c r="B252" s="44" t="s">
        <v>103</v>
      </c>
      <c r="C252" s="419" t="s">
        <v>294</v>
      </c>
      <c r="D252" s="419"/>
      <c r="E252" s="419"/>
      <c r="F252" s="419"/>
      <c r="G252" s="419"/>
      <c r="H252" s="111">
        <v>14842396233</v>
      </c>
      <c r="I252" s="111">
        <v>0</v>
      </c>
      <c r="J252" s="112">
        <f t="shared" si="9"/>
        <v>14842396233</v>
      </c>
      <c r="K252" s="419"/>
      <c r="L252" s="475"/>
      <c r="M252" s="105"/>
    </row>
    <row r="253" spans="1:14" ht="60.75" customHeight="1">
      <c r="A253" s="29" t="s">
        <v>281</v>
      </c>
      <c r="B253" s="29" t="s">
        <v>98</v>
      </c>
      <c r="C253" s="478" t="s">
        <v>295</v>
      </c>
      <c r="D253" s="478"/>
      <c r="E253" s="478"/>
      <c r="F253" s="478"/>
      <c r="G253" s="478"/>
      <c r="H253" s="111">
        <v>20000000000</v>
      </c>
      <c r="I253" s="111">
        <v>0</v>
      </c>
      <c r="J253" s="112">
        <f t="shared" si="9"/>
        <v>20000000000</v>
      </c>
      <c r="K253" s="419"/>
      <c r="L253" s="475"/>
      <c r="M253" s="105"/>
    </row>
    <row r="254" spans="1:14" ht="57" customHeight="1">
      <c r="A254" s="29" t="s">
        <v>281</v>
      </c>
      <c r="B254" s="29" t="s">
        <v>98</v>
      </c>
      <c r="C254" s="419" t="s">
        <v>296</v>
      </c>
      <c r="D254" s="419"/>
      <c r="E254" s="419"/>
      <c r="F254" s="419"/>
      <c r="G254" s="419"/>
      <c r="H254" s="111">
        <v>1179000000</v>
      </c>
      <c r="I254" s="111">
        <v>0</v>
      </c>
      <c r="J254" s="112">
        <f t="shared" si="9"/>
        <v>1179000000</v>
      </c>
      <c r="K254" s="419"/>
      <c r="L254" s="475"/>
      <c r="M254" s="105"/>
    </row>
    <row r="255" spans="1:14" ht="75.75" customHeight="1">
      <c r="A255" s="29" t="s">
        <v>281</v>
      </c>
      <c r="B255" s="29" t="s">
        <v>98</v>
      </c>
      <c r="C255" s="419" t="s">
        <v>297</v>
      </c>
      <c r="D255" s="419"/>
      <c r="E255" s="419"/>
      <c r="F255" s="419"/>
      <c r="G255" s="419"/>
      <c r="H255" s="111">
        <v>4999880000</v>
      </c>
      <c r="I255" s="111">
        <v>0</v>
      </c>
      <c r="J255" s="112">
        <f t="shared" si="9"/>
        <v>4999880000</v>
      </c>
      <c r="K255" s="419"/>
      <c r="L255" s="475"/>
      <c r="M255" s="105"/>
    </row>
    <row r="256" spans="1:14" ht="50.25" customHeight="1">
      <c r="A256" s="29" t="s">
        <v>281</v>
      </c>
      <c r="B256" s="29" t="s">
        <v>98</v>
      </c>
      <c r="C256" s="419" t="s">
        <v>298</v>
      </c>
      <c r="D256" s="419"/>
      <c r="E256" s="419"/>
      <c r="F256" s="419"/>
      <c r="G256" s="419"/>
      <c r="H256" s="111">
        <v>300000000</v>
      </c>
      <c r="I256" s="111">
        <v>0</v>
      </c>
      <c r="J256" s="112">
        <f t="shared" si="9"/>
        <v>300000000</v>
      </c>
      <c r="K256" s="419"/>
      <c r="L256" s="475"/>
      <c r="M256" s="105"/>
    </row>
    <row r="257" spans="1:13" ht="66.75" customHeight="1">
      <c r="A257" s="29" t="s">
        <v>281</v>
      </c>
      <c r="B257" s="29" t="s">
        <v>98</v>
      </c>
      <c r="C257" s="419" t="s">
        <v>299</v>
      </c>
      <c r="D257" s="419"/>
      <c r="E257" s="419"/>
      <c r="F257" s="419"/>
      <c r="G257" s="419"/>
      <c r="H257" s="111">
        <v>4863440000</v>
      </c>
      <c r="I257" s="111">
        <v>0</v>
      </c>
      <c r="J257" s="112">
        <f t="shared" si="9"/>
        <v>4863440000</v>
      </c>
      <c r="K257" s="419"/>
      <c r="L257" s="475"/>
      <c r="M257" s="105"/>
    </row>
    <row r="258" spans="1:13" ht="66.75" customHeight="1">
      <c r="A258" s="29" t="s">
        <v>281</v>
      </c>
      <c r="B258" s="29" t="s">
        <v>98</v>
      </c>
      <c r="C258" s="419" t="s">
        <v>300</v>
      </c>
      <c r="D258" s="419"/>
      <c r="E258" s="419"/>
      <c r="F258" s="419"/>
      <c r="G258" s="419"/>
      <c r="H258" s="111">
        <v>1200000000</v>
      </c>
      <c r="I258" s="111">
        <v>0</v>
      </c>
      <c r="J258" s="112">
        <f t="shared" si="9"/>
        <v>1200000000</v>
      </c>
      <c r="K258" s="419"/>
      <c r="L258" s="475"/>
      <c r="M258" s="105"/>
    </row>
    <row r="259" spans="1:13" ht="48.75" customHeight="1">
      <c r="A259" s="29" t="s">
        <v>281</v>
      </c>
      <c r="B259" s="29" t="s">
        <v>98</v>
      </c>
      <c r="C259" s="419" t="s">
        <v>301</v>
      </c>
      <c r="D259" s="419"/>
      <c r="E259" s="419"/>
      <c r="F259" s="419"/>
      <c r="G259" s="419"/>
      <c r="H259" s="111">
        <v>20000000000</v>
      </c>
      <c r="I259" s="111">
        <v>0</v>
      </c>
      <c r="J259" s="112">
        <f t="shared" si="9"/>
        <v>20000000000</v>
      </c>
      <c r="K259" s="419"/>
      <c r="L259" s="475"/>
      <c r="M259" s="105"/>
    </row>
    <row r="260" spans="1:13" ht="68.25" customHeight="1">
      <c r="A260" s="29" t="s">
        <v>281</v>
      </c>
      <c r="B260" s="29" t="s">
        <v>98</v>
      </c>
      <c r="C260" s="419" t="s">
        <v>302</v>
      </c>
      <c r="D260" s="419"/>
      <c r="E260" s="419"/>
      <c r="F260" s="419"/>
      <c r="G260" s="419"/>
      <c r="H260" s="111">
        <v>6000000000</v>
      </c>
      <c r="I260" s="111">
        <v>0</v>
      </c>
      <c r="J260" s="112">
        <f t="shared" si="9"/>
        <v>6000000000</v>
      </c>
      <c r="K260" s="419"/>
      <c r="L260" s="475"/>
      <c r="M260" s="105"/>
    </row>
    <row r="261" spans="1:13" ht="42.75">
      <c r="A261" s="29" t="s">
        <v>281</v>
      </c>
      <c r="B261" s="29" t="s">
        <v>98</v>
      </c>
      <c r="C261" s="419" t="s">
        <v>303</v>
      </c>
      <c r="D261" s="419"/>
      <c r="E261" s="419"/>
      <c r="F261" s="419"/>
      <c r="G261" s="419"/>
      <c r="H261" s="111">
        <v>8200000000</v>
      </c>
      <c r="I261" s="111">
        <v>0</v>
      </c>
      <c r="J261" s="112">
        <f t="shared" si="9"/>
        <v>8200000000</v>
      </c>
      <c r="K261" s="419"/>
      <c r="L261" s="475"/>
      <c r="M261" s="105"/>
    </row>
    <row r="262" spans="1:13" ht="106.5" customHeight="1">
      <c r="A262" s="29" t="s">
        <v>281</v>
      </c>
      <c r="B262" s="29" t="s">
        <v>98</v>
      </c>
      <c r="C262" s="419" t="s">
        <v>304</v>
      </c>
      <c r="D262" s="419"/>
      <c r="E262" s="419"/>
      <c r="F262" s="419"/>
      <c r="G262" s="419"/>
      <c r="H262" s="111">
        <v>25000000000</v>
      </c>
      <c r="I262" s="111">
        <v>0</v>
      </c>
      <c r="J262" s="112">
        <f t="shared" si="9"/>
        <v>25000000000</v>
      </c>
      <c r="K262" s="419"/>
      <c r="L262" s="475"/>
      <c r="M262" s="105"/>
    </row>
    <row r="263" spans="1:13" ht="54" customHeight="1">
      <c r="A263" s="29" t="s">
        <v>281</v>
      </c>
      <c r="B263" s="29" t="s">
        <v>98</v>
      </c>
      <c r="C263" s="419" t="s">
        <v>305</v>
      </c>
      <c r="D263" s="419"/>
      <c r="E263" s="419"/>
      <c r="F263" s="419"/>
      <c r="G263" s="419"/>
      <c r="H263" s="111">
        <v>46981000000</v>
      </c>
      <c r="I263" s="111">
        <v>0</v>
      </c>
      <c r="J263" s="112">
        <f t="shared" ref="J263:J323" si="10">+H263-I263</f>
        <v>46981000000</v>
      </c>
      <c r="K263" s="419"/>
      <c r="L263" s="475"/>
      <c r="M263" s="105"/>
    </row>
    <row r="264" spans="1:13" ht="49.5" customHeight="1">
      <c r="A264" s="29" t="s">
        <v>281</v>
      </c>
      <c r="B264" s="29" t="s">
        <v>98</v>
      </c>
      <c r="C264" s="419" t="s">
        <v>306</v>
      </c>
      <c r="D264" s="419"/>
      <c r="E264" s="419"/>
      <c r="F264" s="419"/>
      <c r="G264" s="419"/>
      <c r="H264" s="111">
        <v>5000000000</v>
      </c>
      <c r="I264" s="111">
        <v>0</v>
      </c>
      <c r="J264" s="112">
        <f t="shared" si="10"/>
        <v>5000000000</v>
      </c>
      <c r="K264" s="419"/>
      <c r="L264" s="475"/>
      <c r="M264" s="105"/>
    </row>
    <row r="265" spans="1:13" ht="79.5" customHeight="1">
      <c r="A265" s="29" t="s">
        <v>281</v>
      </c>
      <c r="B265" s="29" t="s">
        <v>98</v>
      </c>
      <c r="C265" s="419" t="s">
        <v>307</v>
      </c>
      <c r="D265" s="419"/>
      <c r="E265" s="419"/>
      <c r="F265" s="419"/>
      <c r="G265" s="419"/>
      <c r="H265" s="111">
        <v>7200000000</v>
      </c>
      <c r="I265" s="111">
        <v>0</v>
      </c>
      <c r="J265" s="112">
        <f t="shared" si="10"/>
        <v>7200000000</v>
      </c>
      <c r="K265" s="419"/>
      <c r="L265" s="475"/>
      <c r="M265" s="105"/>
    </row>
    <row r="266" spans="1:13" ht="79.5" customHeight="1">
      <c r="A266" s="29" t="s">
        <v>281</v>
      </c>
      <c r="B266" s="29" t="s">
        <v>98</v>
      </c>
      <c r="C266" s="419" t="s">
        <v>308</v>
      </c>
      <c r="D266" s="419"/>
      <c r="E266" s="419"/>
      <c r="F266" s="419"/>
      <c r="G266" s="419"/>
      <c r="H266" s="111">
        <v>1900000000</v>
      </c>
      <c r="I266" s="111">
        <v>0</v>
      </c>
      <c r="J266" s="112">
        <f t="shared" si="10"/>
        <v>1900000000</v>
      </c>
      <c r="K266" s="419"/>
      <c r="L266" s="475"/>
      <c r="M266" s="105"/>
    </row>
    <row r="267" spans="1:13" ht="42.75">
      <c r="A267" s="29" t="s">
        <v>281</v>
      </c>
      <c r="B267" s="29" t="s">
        <v>98</v>
      </c>
      <c r="C267" s="419" t="s">
        <v>309</v>
      </c>
      <c r="D267" s="419"/>
      <c r="E267" s="419"/>
      <c r="F267" s="419"/>
      <c r="G267" s="419"/>
      <c r="H267" s="111">
        <v>20000000000</v>
      </c>
      <c r="I267" s="111">
        <v>0</v>
      </c>
      <c r="J267" s="112">
        <f t="shared" si="10"/>
        <v>20000000000</v>
      </c>
      <c r="K267" s="419"/>
      <c r="L267" s="475"/>
      <c r="M267" s="105"/>
    </row>
    <row r="268" spans="1:13" ht="69" customHeight="1">
      <c r="A268" s="29" t="s">
        <v>281</v>
      </c>
      <c r="B268" s="29" t="s">
        <v>98</v>
      </c>
      <c r="C268" s="419" t="s">
        <v>310</v>
      </c>
      <c r="D268" s="419"/>
      <c r="E268" s="419"/>
      <c r="F268" s="419"/>
      <c r="G268" s="419"/>
      <c r="H268" s="111">
        <v>3206950000</v>
      </c>
      <c r="I268" s="111">
        <v>0</v>
      </c>
      <c r="J268" s="112">
        <f t="shared" si="10"/>
        <v>3206950000</v>
      </c>
      <c r="K268" s="419"/>
      <c r="L268" s="475"/>
      <c r="M268" s="105"/>
    </row>
    <row r="269" spans="1:13" ht="103.5" customHeight="1">
      <c r="A269" s="29" t="s">
        <v>281</v>
      </c>
      <c r="B269" s="29" t="s">
        <v>98</v>
      </c>
      <c r="C269" s="419" t="s">
        <v>311</v>
      </c>
      <c r="D269" s="419"/>
      <c r="E269" s="419"/>
      <c r="F269" s="419"/>
      <c r="G269" s="419"/>
      <c r="H269" s="111">
        <v>16204274100</v>
      </c>
      <c r="I269" s="111">
        <v>0</v>
      </c>
      <c r="J269" s="112">
        <f t="shared" si="10"/>
        <v>16204274100</v>
      </c>
      <c r="K269" s="419"/>
      <c r="L269" s="475"/>
      <c r="M269" s="105"/>
    </row>
    <row r="270" spans="1:13" ht="48.75" customHeight="1">
      <c r="A270" s="29" t="s">
        <v>281</v>
      </c>
      <c r="B270" s="29" t="s">
        <v>98</v>
      </c>
      <c r="C270" s="419" t="s">
        <v>312</v>
      </c>
      <c r="D270" s="419"/>
      <c r="E270" s="419"/>
      <c r="F270" s="419"/>
      <c r="G270" s="419"/>
      <c r="H270" s="111">
        <v>10500000000</v>
      </c>
      <c r="I270" s="111">
        <v>0</v>
      </c>
      <c r="J270" s="112">
        <f t="shared" si="10"/>
        <v>10500000000</v>
      </c>
      <c r="K270" s="419"/>
      <c r="L270" s="475"/>
      <c r="M270" s="105"/>
    </row>
    <row r="271" spans="1:13" ht="73.5" customHeight="1">
      <c r="A271" s="29" t="s">
        <v>281</v>
      </c>
      <c r="B271" s="29" t="s">
        <v>98</v>
      </c>
      <c r="C271" s="419" t="s">
        <v>313</v>
      </c>
      <c r="D271" s="419"/>
      <c r="E271" s="419"/>
      <c r="F271" s="419"/>
      <c r="G271" s="419"/>
      <c r="H271" s="111">
        <v>6849970650</v>
      </c>
      <c r="I271" s="111">
        <v>0</v>
      </c>
      <c r="J271" s="112">
        <f t="shared" si="10"/>
        <v>6849970650</v>
      </c>
      <c r="K271" s="419"/>
      <c r="L271" s="475"/>
      <c r="M271" s="105"/>
    </row>
    <row r="272" spans="1:13" ht="109.5" customHeight="1">
      <c r="A272" s="29" t="s">
        <v>281</v>
      </c>
      <c r="B272" s="29" t="s">
        <v>98</v>
      </c>
      <c r="C272" s="419" t="s">
        <v>314</v>
      </c>
      <c r="D272" s="419"/>
      <c r="E272" s="419"/>
      <c r="F272" s="419"/>
      <c r="G272" s="419"/>
      <c r="H272" s="111">
        <v>4125295000</v>
      </c>
      <c r="I272" s="111">
        <v>0</v>
      </c>
      <c r="J272" s="112">
        <f t="shared" si="10"/>
        <v>4125295000</v>
      </c>
      <c r="K272" s="419"/>
      <c r="L272" s="475"/>
      <c r="M272" s="105"/>
    </row>
    <row r="273" spans="1:17" ht="48.75" customHeight="1">
      <c r="A273" s="29" t="s">
        <v>281</v>
      </c>
      <c r="B273" s="44" t="s">
        <v>103</v>
      </c>
      <c r="C273" s="419" t="s">
        <v>315</v>
      </c>
      <c r="D273" s="419"/>
      <c r="E273" s="419"/>
      <c r="F273" s="419"/>
      <c r="G273" s="419"/>
      <c r="H273" s="111">
        <v>2800000000</v>
      </c>
      <c r="I273" s="111">
        <v>0</v>
      </c>
      <c r="J273" s="112">
        <f t="shared" si="10"/>
        <v>2800000000</v>
      </c>
      <c r="K273" s="419"/>
      <c r="L273" s="475"/>
      <c r="M273" s="105"/>
    </row>
    <row r="274" spans="1:17" ht="41.25" customHeight="1">
      <c r="A274" s="29" t="s">
        <v>281</v>
      </c>
      <c r="B274" s="44" t="s">
        <v>103</v>
      </c>
      <c r="C274" s="419" t="s">
        <v>316</v>
      </c>
      <c r="D274" s="419"/>
      <c r="E274" s="419"/>
      <c r="F274" s="419"/>
      <c r="G274" s="419"/>
      <c r="H274" s="111">
        <v>10000000000</v>
      </c>
      <c r="I274" s="111">
        <v>0</v>
      </c>
      <c r="J274" s="112">
        <f t="shared" si="10"/>
        <v>10000000000</v>
      </c>
      <c r="K274" s="419"/>
      <c r="L274" s="475"/>
      <c r="M274" s="105"/>
    </row>
    <row r="275" spans="1:17" ht="91.5" customHeight="1">
      <c r="A275" s="45" t="s">
        <v>281</v>
      </c>
      <c r="B275" s="43" t="s">
        <v>258</v>
      </c>
      <c r="C275" s="470" t="s">
        <v>317</v>
      </c>
      <c r="D275" s="470"/>
      <c r="E275" s="470"/>
      <c r="F275" s="470"/>
      <c r="G275" s="470"/>
      <c r="H275" s="113">
        <v>31780346914</v>
      </c>
      <c r="I275" s="177">
        <f>+H275</f>
        <v>31780346914</v>
      </c>
      <c r="J275" s="178">
        <f t="shared" si="10"/>
        <v>0</v>
      </c>
      <c r="K275" s="473" t="s">
        <v>318</v>
      </c>
      <c r="L275" s="474"/>
      <c r="M275" s="105"/>
      <c r="N275" s="176" t="s">
        <v>319</v>
      </c>
      <c r="Q275" s="26"/>
    </row>
    <row r="276" spans="1:17" ht="48.75" customHeight="1">
      <c r="A276" s="45" t="s">
        <v>281</v>
      </c>
      <c r="B276" s="43" t="s">
        <v>258</v>
      </c>
      <c r="C276" s="470" t="s">
        <v>320</v>
      </c>
      <c r="D276" s="470"/>
      <c r="E276" s="470"/>
      <c r="F276" s="470"/>
      <c r="G276" s="470"/>
      <c r="H276" s="113">
        <v>13299000000</v>
      </c>
      <c r="I276" s="113">
        <f>+H276</f>
        <v>13299000000</v>
      </c>
      <c r="J276" s="114">
        <f t="shared" si="10"/>
        <v>0</v>
      </c>
      <c r="K276" s="473" t="s">
        <v>318</v>
      </c>
      <c r="L276" s="474"/>
      <c r="M276" s="105"/>
      <c r="N276" s="1" t="s">
        <v>263</v>
      </c>
    </row>
    <row r="277" spans="1:17" ht="48.75" customHeight="1">
      <c r="A277" s="45" t="s">
        <v>281</v>
      </c>
      <c r="B277" s="43" t="s">
        <v>258</v>
      </c>
      <c r="C277" s="470" t="s">
        <v>321</v>
      </c>
      <c r="D277" s="470"/>
      <c r="E277" s="470"/>
      <c r="F277" s="470"/>
      <c r="G277" s="470"/>
      <c r="H277" s="113">
        <v>10011835832</v>
      </c>
      <c r="I277" s="177">
        <f>+H277</f>
        <v>10011835832</v>
      </c>
      <c r="J277" s="178">
        <f t="shared" si="10"/>
        <v>0</v>
      </c>
      <c r="K277" s="473" t="s">
        <v>318</v>
      </c>
      <c r="L277" s="474"/>
      <c r="M277" s="105"/>
      <c r="N277" s="176" t="s">
        <v>319</v>
      </c>
    </row>
    <row r="278" spans="1:17" ht="54" customHeight="1">
      <c r="A278" s="45" t="s">
        <v>281</v>
      </c>
      <c r="B278" s="43" t="s">
        <v>258</v>
      </c>
      <c r="C278" s="470" t="s">
        <v>322</v>
      </c>
      <c r="D278" s="470"/>
      <c r="E278" s="470"/>
      <c r="F278" s="470"/>
      <c r="G278" s="470"/>
      <c r="H278" s="113">
        <v>12000000000</v>
      </c>
      <c r="I278" s="113">
        <v>7500000000</v>
      </c>
      <c r="J278" s="114">
        <f t="shared" si="10"/>
        <v>4500000000</v>
      </c>
      <c r="K278" s="473" t="s">
        <v>318</v>
      </c>
      <c r="L278" s="474"/>
      <c r="M278" s="105"/>
      <c r="N278" s="1" t="s">
        <v>263</v>
      </c>
    </row>
    <row r="279" spans="1:17" ht="41.25" customHeight="1">
      <c r="A279" s="29" t="s">
        <v>25</v>
      </c>
      <c r="B279" s="44" t="s">
        <v>323</v>
      </c>
      <c r="C279" s="419" t="s">
        <v>324</v>
      </c>
      <c r="D279" s="419"/>
      <c r="E279" s="419"/>
      <c r="F279" s="419"/>
      <c r="G279" s="419"/>
      <c r="H279" s="111">
        <v>94724500000</v>
      </c>
      <c r="I279" s="113">
        <v>60000000000</v>
      </c>
      <c r="J279" s="112">
        <f t="shared" si="10"/>
        <v>34724500000</v>
      </c>
      <c r="K279" s="476" t="s">
        <v>325</v>
      </c>
      <c r="L279" s="477"/>
      <c r="M279" s="105"/>
      <c r="N279" s="176" t="s">
        <v>326</v>
      </c>
    </row>
    <row r="280" spans="1:17" ht="66" customHeight="1">
      <c r="A280" s="29" t="s">
        <v>26</v>
      </c>
      <c r="B280" s="40" t="s">
        <v>194</v>
      </c>
      <c r="C280" s="419" t="s">
        <v>327</v>
      </c>
      <c r="D280" s="419"/>
      <c r="E280" s="419"/>
      <c r="F280" s="419"/>
      <c r="G280" s="419"/>
      <c r="H280" s="111">
        <v>26500000000</v>
      </c>
      <c r="I280" s="111">
        <v>0</v>
      </c>
      <c r="J280" s="112">
        <f t="shared" si="10"/>
        <v>26500000000</v>
      </c>
      <c r="K280" s="419"/>
      <c r="L280" s="475"/>
      <c r="M280" s="105"/>
      <c r="N280" s="191" t="s">
        <v>794</v>
      </c>
      <c r="O280" s="269" t="s">
        <v>777</v>
      </c>
    </row>
    <row r="281" spans="1:17" ht="41.25" customHeight="1">
      <c r="A281" s="45" t="s">
        <v>26</v>
      </c>
      <c r="B281" s="46" t="s">
        <v>194</v>
      </c>
      <c r="C281" s="470" t="s">
        <v>328</v>
      </c>
      <c r="D281" s="470"/>
      <c r="E281" s="470"/>
      <c r="F281" s="470"/>
      <c r="G281" s="470"/>
      <c r="H281" s="113">
        <v>100000000000</v>
      </c>
      <c r="I281" s="113">
        <v>100000000000</v>
      </c>
      <c r="J281" s="114">
        <f t="shared" si="10"/>
        <v>0</v>
      </c>
      <c r="K281" s="473" t="s">
        <v>329</v>
      </c>
      <c r="L281" s="474"/>
      <c r="M281" s="105"/>
      <c r="N281" s="192" t="s">
        <v>793</v>
      </c>
      <c r="O281" s="272" t="s">
        <v>784</v>
      </c>
    </row>
    <row r="282" spans="1:17" ht="41.25" customHeight="1">
      <c r="A282" s="29" t="s">
        <v>26</v>
      </c>
      <c r="B282" s="40" t="s">
        <v>194</v>
      </c>
      <c r="C282" s="419" t="s">
        <v>330</v>
      </c>
      <c r="D282" s="419"/>
      <c r="E282" s="419"/>
      <c r="F282" s="419"/>
      <c r="G282" s="419"/>
      <c r="H282" s="111">
        <v>24236640294</v>
      </c>
      <c r="I282" s="113">
        <v>0</v>
      </c>
      <c r="J282" s="114">
        <f t="shared" si="10"/>
        <v>24236640294</v>
      </c>
      <c r="K282" s="470"/>
      <c r="L282" s="479"/>
      <c r="M282" s="105"/>
      <c r="N282" s="191" t="s">
        <v>792</v>
      </c>
      <c r="O282" s="269" t="s">
        <v>778</v>
      </c>
    </row>
    <row r="283" spans="1:17" ht="214.5" customHeight="1">
      <c r="A283" s="29" t="s">
        <v>26</v>
      </c>
      <c r="B283" s="40" t="s">
        <v>194</v>
      </c>
      <c r="C283" s="419" t="s">
        <v>331</v>
      </c>
      <c r="D283" s="419"/>
      <c r="E283" s="419"/>
      <c r="F283" s="419"/>
      <c r="G283" s="419"/>
      <c r="H283" s="111">
        <v>21491640229</v>
      </c>
      <c r="I283" s="113">
        <v>0</v>
      </c>
      <c r="J283" s="114">
        <f t="shared" si="10"/>
        <v>21491640229</v>
      </c>
      <c r="K283" s="470"/>
      <c r="L283" s="479"/>
      <c r="M283" s="105"/>
      <c r="N283" s="191" t="s">
        <v>795</v>
      </c>
      <c r="O283" s="269" t="s">
        <v>779</v>
      </c>
    </row>
    <row r="284" spans="1:17" ht="43.5" customHeight="1">
      <c r="A284" s="45" t="s">
        <v>26</v>
      </c>
      <c r="B284" s="46" t="s">
        <v>194</v>
      </c>
      <c r="C284" s="470" t="s">
        <v>332</v>
      </c>
      <c r="D284" s="470"/>
      <c r="E284" s="470"/>
      <c r="F284" s="470"/>
      <c r="G284" s="470"/>
      <c r="H284" s="113">
        <v>19857142857</v>
      </c>
      <c r="I284" s="113">
        <v>19857142857</v>
      </c>
      <c r="J284" s="114">
        <f t="shared" si="10"/>
        <v>0</v>
      </c>
      <c r="K284" s="473" t="s">
        <v>329</v>
      </c>
      <c r="L284" s="474"/>
      <c r="M284" s="105"/>
      <c r="N284" s="193" t="s">
        <v>796</v>
      </c>
      <c r="O284" s="272" t="s">
        <v>785</v>
      </c>
    </row>
    <row r="285" spans="1:17" ht="42.75">
      <c r="A285" s="29" t="s">
        <v>26</v>
      </c>
      <c r="B285" s="40" t="s">
        <v>194</v>
      </c>
      <c r="C285" s="419" t="s">
        <v>333</v>
      </c>
      <c r="D285" s="419"/>
      <c r="E285" s="419"/>
      <c r="F285" s="419"/>
      <c r="G285" s="419"/>
      <c r="H285" s="111">
        <v>23447680484.290001</v>
      </c>
      <c r="I285" s="113">
        <v>0</v>
      </c>
      <c r="J285" s="114">
        <f t="shared" si="10"/>
        <v>23447680484.290001</v>
      </c>
      <c r="K285" s="470"/>
      <c r="L285" s="479"/>
      <c r="M285" s="105"/>
      <c r="N285" s="1" t="s">
        <v>797</v>
      </c>
    </row>
    <row r="286" spans="1:17" ht="41.25" customHeight="1">
      <c r="A286" s="29" t="s">
        <v>26</v>
      </c>
      <c r="B286" s="40" t="s">
        <v>194</v>
      </c>
      <c r="C286" s="419" t="s">
        <v>334</v>
      </c>
      <c r="D286" s="419"/>
      <c r="E286" s="419"/>
      <c r="F286" s="419"/>
      <c r="G286" s="419"/>
      <c r="H286" s="111">
        <v>16770803694</v>
      </c>
      <c r="I286" s="113">
        <v>0</v>
      </c>
      <c r="J286" s="114">
        <f t="shared" si="10"/>
        <v>16770803694</v>
      </c>
      <c r="K286" s="470"/>
      <c r="L286" s="479"/>
      <c r="M286" s="105"/>
      <c r="N286" s="191" t="s">
        <v>798</v>
      </c>
      <c r="O286" s="269" t="s">
        <v>780</v>
      </c>
    </row>
    <row r="287" spans="1:17" ht="41.25" customHeight="1">
      <c r="A287" s="29" t="s">
        <v>26</v>
      </c>
      <c r="B287" s="40" t="s">
        <v>194</v>
      </c>
      <c r="C287" s="419" t="s">
        <v>335</v>
      </c>
      <c r="D287" s="419"/>
      <c r="E287" s="419"/>
      <c r="F287" s="419"/>
      <c r="G287" s="419"/>
      <c r="H287" s="111">
        <v>8239140000</v>
      </c>
      <c r="I287" s="113">
        <v>0</v>
      </c>
      <c r="J287" s="114">
        <f t="shared" si="10"/>
        <v>8239140000</v>
      </c>
      <c r="K287" s="470"/>
      <c r="L287" s="479"/>
      <c r="M287" s="105"/>
      <c r="N287" s="173" t="s">
        <v>800</v>
      </c>
    </row>
    <row r="288" spans="1:17" ht="195">
      <c r="A288" s="45" t="s">
        <v>26</v>
      </c>
      <c r="B288" s="46" t="s">
        <v>194</v>
      </c>
      <c r="C288" s="470" t="s">
        <v>336</v>
      </c>
      <c r="D288" s="470"/>
      <c r="E288" s="470"/>
      <c r="F288" s="470"/>
      <c r="G288" s="470"/>
      <c r="H288" s="113">
        <v>7000000000</v>
      </c>
      <c r="I288" s="113">
        <v>7000000000</v>
      </c>
      <c r="J288" s="114">
        <f t="shared" si="10"/>
        <v>0</v>
      </c>
      <c r="K288" s="473" t="s">
        <v>329</v>
      </c>
      <c r="L288" s="474"/>
      <c r="M288" s="105"/>
      <c r="N288" s="190" t="s">
        <v>801</v>
      </c>
    </row>
    <row r="289" spans="1:15" ht="84.75" customHeight="1">
      <c r="A289" s="45" t="s">
        <v>26</v>
      </c>
      <c r="B289" s="46" t="s">
        <v>194</v>
      </c>
      <c r="C289" s="470" t="s">
        <v>337</v>
      </c>
      <c r="D289" s="470"/>
      <c r="E289" s="470"/>
      <c r="F289" s="470"/>
      <c r="G289" s="470"/>
      <c r="H289" s="113">
        <v>5000000000</v>
      </c>
      <c r="I289" s="113">
        <v>5000000000</v>
      </c>
      <c r="J289" s="114">
        <f t="shared" si="10"/>
        <v>0</v>
      </c>
      <c r="K289" s="473" t="s">
        <v>329</v>
      </c>
      <c r="L289" s="474"/>
      <c r="M289" s="105"/>
      <c r="N289" s="71" t="s">
        <v>802</v>
      </c>
      <c r="O289" s="272" t="s">
        <v>803</v>
      </c>
    </row>
    <row r="290" spans="1:15" ht="28.5">
      <c r="A290" s="29" t="s">
        <v>338</v>
      </c>
      <c r="B290" s="44" t="s">
        <v>203</v>
      </c>
      <c r="C290" s="419" t="s">
        <v>339</v>
      </c>
      <c r="D290" s="419"/>
      <c r="E290" s="419"/>
      <c r="F290" s="419"/>
      <c r="G290" s="419"/>
      <c r="H290" s="111">
        <v>250000000000</v>
      </c>
      <c r="I290" s="113">
        <v>0</v>
      </c>
      <c r="J290" s="114">
        <f t="shared" si="10"/>
        <v>250000000000</v>
      </c>
      <c r="K290" s="470"/>
      <c r="L290" s="479"/>
      <c r="M290" s="105"/>
    </row>
    <row r="291" spans="1:15" ht="41.25" customHeight="1">
      <c r="A291" s="29" t="s">
        <v>338</v>
      </c>
      <c r="B291" s="44" t="s">
        <v>203</v>
      </c>
      <c r="C291" s="419" t="s">
        <v>340</v>
      </c>
      <c r="D291" s="419"/>
      <c r="E291" s="419"/>
      <c r="F291" s="419"/>
      <c r="G291" s="419"/>
      <c r="H291" s="111">
        <v>650000000000</v>
      </c>
      <c r="I291" s="111">
        <v>0</v>
      </c>
      <c r="J291" s="112">
        <f t="shared" si="10"/>
        <v>650000000000</v>
      </c>
      <c r="K291" s="419"/>
      <c r="L291" s="475"/>
      <c r="M291" s="105"/>
    </row>
    <row r="292" spans="1:15" ht="46.5" customHeight="1">
      <c r="A292" s="29" t="s">
        <v>338</v>
      </c>
      <c r="B292" s="44" t="s">
        <v>203</v>
      </c>
      <c r="C292" s="419" t="s">
        <v>341</v>
      </c>
      <c r="D292" s="419"/>
      <c r="E292" s="419"/>
      <c r="F292" s="419"/>
      <c r="G292" s="419"/>
      <c r="H292" s="111">
        <v>33000000000</v>
      </c>
      <c r="I292" s="111">
        <v>0</v>
      </c>
      <c r="J292" s="112">
        <f t="shared" si="10"/>
        <v>33000000000</v>
      </c>
      <c r="K292" s="419"/>
      <c r="L292" s="475"/>
      <c r="M292" s="105"/>
      <c r="N292" s="179" t="s">
        <v>342</v>
      </c>
    </row>
    <row r="293" spans="1:15" ht="41.25" customHeight="1">
      <c r="A293" s="29" t="s">
        <v>338</v>
      </c>
      <c r="B293" s="44" t="s">
        <v>203</v>
      </c>
      <c r="C293" s="419" t="s">
        <v>343</v>
      </c>
      <c r="D293" s="419"/>
      <c r="E293" s="419"/>
      <c r="F293" s="419"/>
      <c r="G293" s="419"/>
      <c r="H293" s="111">
        <v>150000000000</v>
      </c>
      <c r="I293" s="111">
        <v>0</v>
      </c>
      <c r="J293" s="112">
        <f t="shared" si="10"/>
        <v>150000000000</v>
      </c>
      <c r="K293" s="419"/>
      <c r="L293" s="475"/>
      <c r="M293" s="105"/>
    </row>
    <row r="294" spans="1:15" ht="41.25" customHeight="1">
      <c r="A294" s="29" t="s">
        <v>338</v>
      </c>
      <c r="B294" s="44" t="s">
        <v>203</v>
      </c>
      <c r="C294" s="419" t="s">
        <v>344</v>
      </c>
      <c r="D294" s="419"/>
      <c r="E294" s="419"/>
      <c r="F294" s="419"/>
      <c r="G294" s="419"/>
      <c r="H294" s="111">
        <v>320000000000</v>
      </c>
      <c r="I294" s="111">
        <v>0</v>
      </c>
      <c r="J294" s="112">
        <f t="shared" si="10"/>
        <v>320000000000</v>
      </c>
      <c r="K294" s="419"/>
      <c r="L294" s="475"/>
      <c r="M294" s="105"/>
    </row>
    <row r="295" spans="1:15" ht="28.5">
      <c r="A295" s="29" t="s">
        <v>338</v>
      </c>
      <c r="B295" s="44" t="s">
        <v>203</v>
      </c>
      <c r="C295" s="419" t="s">
        <v>345</v>
      </c>
      <c r="D295" s="419"/>
      <c r="E295" s="419"/>
      <c r="F295" s="419"/>
      <c r="G295" s="419"/>
      <c r="H295" s="111">
        <v>180000000000</v>
      </c>
      <c r="I295" s="111">
        <v>0</v>
      </c>
      <c r="J295" s="112">
        <f t="shared" si="10"/>
        <v>180000000000</v>
      </c>
      <c r="K295" s="419"/>
      <c r="L295" s="475"/>
      <c r="M295" s="105"/>
    </row>
    <row r="296" spans="1:15" ht="41.25" customHeight="1">
      <c r="A296" s="29" t="s">
        <v>338</v>
      </c>
      <c r="B296" s="44" t="s">
        <v>203</v>
      </c>
      <c r="C296" s="419" t="s">
        <v>346</v>
      </c>
      <c r="D296" s="419"/>
      <c r="E296" s="419"/>
      <c r="F296" s="419"/>
      <c r="G296" s="419"/>
      <c r="H296" s="111">
        <v>98000000000</v>
      </c>
      <c r="I296" s="111">
        <v>25000000000</v>
      </c>
      <c r="J296" s="112">
        <f t="shared" si="10"/>
        <v>73000000000</v>
      </c>
      <c r="K296" s="482" t="s">
        <v>246</v>
      </c>
      <c r="L296" s="482"/>
      <c r="M296" s="105"/>
      <c r="N296" s="1" t="s">
        <v>263</v>
      </c>
    </row>
    <row r="297" spans="1:15" ht="28.5">
      <c r="A297" s="29" t="s">
        <v>338</v>
      </c>
      <c r="B297" s="44" t="s">
        <v>203</v>
      </c>
      <c r="C297" s="419" t="s">
        <v>347</v>
      </c>
      <c r="D297" s="419"/>
      <c r="E297" s="419"/>
      <c r="F297" s="419"/>
      <c r="G297" s="419"/>
      <c r="H297" s="111">
        <v>15000000000</v>
      </c>
      <c r="I297" s="111">
        <v>0</v>
      </c>
      <c r="J297" s="112">
        <f t="shared" si="10"/>
        <v>15000000000</v>
      </c>
      <c r="K297" s="419"/>
      <c r="L297" s="475"/>
      <c r="M297" s="105"/>
    </row>
    <row r="298" spans="1:15" ht="41.25" customHeight="1">
      <c r="A298" s="29" t="s">
        <v>338</v>
      </c>
      <c r="B298" s="44" t="s">
        <v>203</v>
      </c>
      <c r="C298" s="419" t="s">
        <v>348</v>
      </c>
      <c r="D298" s="419"/>
      <c r="E298" s="419"/>
      <c r="F298" s="419"/>
      <c r="G298" s="419"/>
      <c r="H298" s="111">
        <v>69483000000</v>
      </c>
      <c r="I298" s="111">
        <v>0</v>
      </c>
      <c r="J298" s="112">
        <f t="shared" si="10"/>
        <v>69483000000</v>
      </c>
      <c r="K298" s="419"/>
      <c r="L298" s="475"/>
      <c r="M298" s="105"/>
    </row>
    <row r="299" spans="1:15" ht="41.25" customHeight="1">
      <c r="A299" s="29" t="s">
        <v>338</v>
      </c>
      <c r="B299" s="44" t="s">
        <v>203</v>
      </c>
      <c r="C299" s="419" t="s">
        <v>349</v>
      </c>
      <c r="D299" s="419"/>
      <c r="E299" s="419"/>
      <c r="F299" s="419"/>
      <c r="G299" s="419"/>
      <c r="H299" s="111">
        <v>71280000000</v>
      </c>
      <c r="I299" s="111">
        <v>0</v>
      </c>
      <c r="J299" s="112">
        <f t="shared" si="10"/>
        <v>71280000000</v>
      </c>
      <c r="K299" s="419"/>
      <c r="L299" s="475"/>
      <c r="M299" s="105"/>
    </row>
    <row r="300" spans="1:15" ht="41.25" customHeight="1">
      <c r="A300" s="29" t="s">
        <v>338</v>
      </c>
      <c r="B300" s="44" t="s">
        <v>203</v>
      </c>
      <c r="C300" s="419" t="s">
        <v>350</v>
      </c>
      <c r="D300" s="419"/>
      <c r="E300" s="419"/>
      <c r="F300" s="419"/>
      <c r="G300" s="419"/>
      <c r="H300" s="111">
        <v>55000000000</v>
      </c>
      <c r="I300" s="111">
        <v>0</v>
      </c>
      <c r="J300" s="112">
        <f t="shared" si="10"/>
        <v>55000000000</v>
      </c>
      <c r="K300" s="419"/>
      <c r="L300" s="475"/>
      <c r="M300" s="105"/>
    </row>
    <row r="301" spans="1:15" ht="96.75" customHeight="1">
      <c r="A301" s="29" t="s">
        <v>338</v>
      </c>
      <c r="B301" s="44" t="s">
        <v>203</v>
      </c>
      <c r="C301" s="419" t="s">
        <v>351</v>
      </c>
      <c r="D301" s="419"/>
      <c r="E301" s="419"/>
      <c r="F301" s="419"/>
      <c r="G301" s="419"/>
      <c r="H301" s="111">
        <v>2500000000</v>
      </c>
      <c r="I301" s="111">
        <v>0</v>
      </c>
      <c r="J301" s="112">
        <f t="shared" si="10"/>
        <v>2500000000</v>
      </c>
      <c r="K301" s="419"/>
      <c r="L301" s="475"/>
      <c r="M301" s="105"/>
    </row>
    <row r="302" spans="1:15" ht="41.25" customHeight="1">
      <c r="A302" s="29" t="s">
        <v>338</v>
      </c>
      <c r="B302" s="44" t="s">
        <v>203</v>
      </c>
      <c r="C302" s="419" t="s">
        <v>352</v>
      </c>
      <c r="D302" s="419"/>
      <c r="E302" s="419"/>
      <c r="F302" s="419"/>
      <c r="G302" s="419"/>
      <c r="H302" s="111">
        <v>30613406506</v>
      </c>
      <c r="I302" s="111">
        <v>0</v>
      </c>
      <c r="J302" s="112">
        <f t="shared" si="10"/>
        <v>30613406506</v>
      </c>
      <c r="K302" s="419"/>
      <c r="L302" s="475"/>
      <c r="M302" s="105"/>
    </row>
    <row r="303" spans="1:15" ht="41.25" customHeight="1">
      <c r="A303" s="29" t="s">
        <v>338</v>
      </c>
      <c r="B303" s="44" t="s">
        <v>203</v>
      </c>
      <c r="C303" s="419" t="s">
        <v>353</v>
      </c>
      <c r="D303" s="419"/>
      <c r="E303" s="419"/>
      <c r="F303" s="419"/>
      <c r="G303" s="419"/>
      <c r="H303" s="111">
        <v>22654000000</v>
      </c>
      <c r="I303" s="111">
        <v>0</v>
      </c>
      <c r="J303" s="112">
        <f t="shared" si="10"/>
        <v>22654000000</v>
      </c>
      <c r="K303" s="419"/>
      <c r="L303" s="475"/>
      <c r="M303" s="105"/>
    </row>
    <row r="304" spans="1:15" ht="50.25" customHeight="1">
      <c r="A304" s="29" t="s">
        <v>338</v>
      </c>
      <c r="B304" s="44" t="s">
        <v>203</v>
      </c>
      <c r="C304" s="419" t="s">
        <v>354</v>
      </c>
      <c r="D304" s="419"/>
      <c r="E304" s="419"/>
      <c r="F304" s="419"/>
      <c r="G304" s="419"/>
      <c r="H304" s="111">
        <v>28974000000</v>
      </c>
      <c r="I304" s="111">
        <v>0</v>
      </c>
      <c r="J304" s="112">
        <f t="shared" si="10"/>
        <v>28974000000</v>
      </c>
      <c r="K304" s="419"/>
      <c r="L304" s="475"/>
      <c r="M304" s="105"/>
    </row>
    <row r="305" spans="1:13" ht="28.5">
      <c r="A305" s="29" t="s">
        <v>338</v>
      </c>
      <c r="B305" s="44" t="s">
        <v>203</v>
      </c>
      <c r="C305" s="419" t="s">
        <v>355</v>
      </c>
      <c r="D305" s="419"/>
      <c r="E305" s="419"/>
      <c r="F305" s="419"/>
      <c r="G305" s="419"/>
      <c r="H305" s="111">
        <v>130000000000</v>
      </c>
      <c r="I305" s="111">
        <v>0</v>
      </c>
      <c r="J305" s="112">
        <f t="shared" si="10"/>
        <v>130000000000</v>
      </c>
      <c r="K305" s="419"/>
      <c r="L305" s="475"/>
      <c r="M305" s="105"/>
    </row>
    <row r="306" spans="1:13" ht="41.25" customHeight="1">
      <c r="A306" s="29" t="s">
        <v>338</v>
      </c>
      <c r="B306" s="44" t="s">
        <v>203</v>
      </c>
      <c r="C306" s="419" t="s">
        <v>356</v>
      </c>
      <c r="D306" s="419"/>
      <c r="E306" s="419"/>
      <c r="F306" s="419"/>
      <c r="G306" s="419"/>
      <c r="H306" s="111">
        <v>18980136520</v>
      </c>
      <c r="I306" s="111">
        <v>0</v>
      </c>
      <c r="J306" s="112">
        <f t="shared" si="10"/>
        <v>18980136520</v>
      </c>
      <c r="K306" s="419"/>
      <c r="L306" s="475"/>
      <c r="M306" s="105"/>
    </row>
    <row r="307" spans="1:13" ht="49.5" customHeight="1">
      <c r="A307" s="29" t="s">
        <v>338</v>
      </c>
      <c r="B307" s="44" t="s">
        <v>203</v>
      </c>
      <c r="C307" s="419" t="s">
        <v>357</v>
      </c>
      <c r="D307" s="419"/>
      <c r="E307" s="419"/>
      <c r="F307" s="419"/>
      <c r="G307" s="419"/>
      <c r="H307" s="111">
        <v>18555128593</v>
      </c>
      <c r="I307" s="111">
        <v>0</v>
      </c>
      <c r="J307" s="112">
        <f t="shared" si="10"/>
        <v>18555128593</v>
      </c>
      <c r="K307" s="419"/>
      <c r="L307" s="475"/>
      <c r="M307" s="105"/>
    </row>
    <row r="308" spans="1:13" ht="41.25" customHeight="1">
      <c r="A308" s="29" t="s">
        <v>338</v>
      </c>
      <c r="B308" s="44" t="s">
        <v>203</v>
      </c>
      <c r="C308" s="419" t="s">
        <v>358</v>
      </c>
      <c r="D308" s="419"/>
      <c r="E308" s="419"/>
      <c r="F308" s="419"/>
      <c r="G308" s="419"/>
      <c r="H308" s="111">
        <v>20000000000</v>
      </c>
      <c r="I308" s="111">
        <v>0</v>
      </c>
      <c r="J308" s="112">
        <f t="shared" si="10"/>
        <v>20000000000</v>
      </c>
      <c r="K308" s="419"/>
      <c r="L308" s="475"/>
      <c r="M308" s="105"/>
    </row>
    <row r="309" spans="1:13" ht="52.5" customHeight="1">
      <c r="A309" s="29" t="s">
        <v>338</v>
      </c>
      <c r="B309" s="44" t="s">
        <v>203</v>
      </c>
      <c r="C309" s="419" t="s">
        <v>359</v>
      </c>
      <c r="D309" s="419"/>
      <c r="E309" s="419"/>
      <c r="F309" s="419"/>
      <c r="G309" s="419"/>
      <c r="H309" s="111">
        <v>17900000000</v>
      </c>
      <c r="I309" s="111">
        <v>0</v>
      </c>
      <c r="J309" s="112">
        <f t="shared" si="10"/>
        <v>17900000000</v>
      </c>
      <c r="K309" s="419"/>
      <c r="L309" s="475"/>
      <c r="M309" s="105"/>
    </row>
    <row r="310" spans="1:13" ht="60" customHeight="1">
      <c r="A310" s="29" t="s">
        <v>338</v>
      </c>
      <c r="B310" s="44" t="s">
        <v>203</v>
      </c>
      <c r="C310" s="419" t="s">
        <v>360</v>
      </c>
      <c r="D310" s="419"/>
      <c r="E310" s="419"/>
      <c r="F310" s="419"/>
      <c r="G310" s="419"/>
      <c r="H310" s="111">
        <v>17884000000</v>
      </c>
      <c r="I310" s="111">
        <v>0</v>
      </c>
      <c r="J310" s="112">
        <f t="shared" si="10"/>
        <v>17884000000</v>
      </c>
      <c r="K310" s="419"/>
      <c r="L310" s="475"/>
      <c r="M310" s="105"/>
    </row>
    <row r="311" spans="1:13" ht="49.5" customHeight="1">
      <c r="A311" s="29" t="s">
        <v>338</v>
      </c>
      <c r="B311" s="44" t="s">
        <v>203</v>
      </c>
      <c r="C311" s="419" t="s">
        <v>361</v>
      </c>
      <c r="D311" s="419"/>
      <c r="E311" s="419"/>
      <c r="F311" s="419"/>
      <c r="G311" s="419"/>
      <c r="H311" s="111">
        <v>16561000000</v>
      </c>
      <c r="I311" s="111">
        <v>0</v>
      </c>
      <c r="J311" s="112">
        <f t="shared" si="10"/>
        <v>16561000000</v>
      </c>
      <c r="K311" s="419"/>
      <c r="L311" s="475"/>
      <c r="M311" s="105"/>
    </row>
    <row r="312" spans="1:13" ht="41.25" customHeight="1">
      <c r="A312" s="29" t="s">
        <v>338</v>
      </c>
      <c r="B312" s="44" t="s">
        <v>203</v>
      </c>
      <c r="C312" s="419" t="s">
        <v>362</v>
      </c>
      <c r="D312" s="419"/>
      <c r="E312" s="419"/>
      <c r="F312" s="419"/>
      <c r="G312" s="419"/>
      <c r="H312" s="111">
        <v>55000000000</v>
      </c>
      <c r="I312" s="111">
        <v>0</v>
      </c>
      <c r="J312" s="112">
        <f t="shared" si="10"/>
        <v>55000000000</v>
      </c>
      <c r="K312" s="419"/>
      <c r="L312" s="475"/>
      <c r="M312" s="105"/>
    </row>
    <row r="313" spans="1:13" ht="41.25" customHeight="1">
      <c r="A313" s="29" t="s">
        <v>338</v>
      </c>
      <c r="B313" s="44" t="s">
        <v>203</v>
      </c>
      <c r="C313" s="419" t="s">
        <v>363</v>
      </c>
      <c r="D313" s="419"/>
      <c r="E313" s="419"/>
      <c r="F313" s="419"/>
      <c r="G313" s="419"/>
      <c r="H313" s="111">
        <v>9500000000</v>
      </c>
      <c r="I313" s="111">
        <v>0</v>
      </c>
      <c r="J313" s="112">
        <f t="shared" si="10"/>
        <v>9500000000</v>
      </c>
      <c r="K313" s="419"/>
      <c r="L313" s="475"/>
      <c r="M313" s="105"/>
    </row>
    <row r="314" spans="1:13" ht="69.75" customHeight="1">
      <c r="A314" s="29" t="s">
        <v>338</v>
      </c>
      <c r="B314" s="44" t="s">
        <v>203</v>
      </c>
      <c r="C314" s="419" t="s">
        <v>364</v>
      </c>
      <c r="D314" s="419"/>
      <c r="E314" s="419"/>
      <c r="F314" s="419"/>
      <c r="G314" s="419"/>
      <c r="H314" s="111">
        <v>8088321636</v>
      </c>
      <c r="I314" s="111">
        <v>0</v>
      </c>
      <c r="J314" s="112">
        <f t="shared" si="10"/>
        <v>8088321636</v>
      </c>
      <c r="K314" s="419"/>
      <c r="L314" s="475"/>
      <c r="M314" s="105"/>
    </row>
    <row r="315" spans="1:13" ht="41.25" customHeight="1">
      <c r="A315" s="29" t="s">
        <v>338</v>
      </c>
      <c r="B315" s="44" t="s">
        <v>203</v>
      </c>
      <c r="C315" s="419" t="s">
        <v>365</v>
      </c>
      <c r="D315" s="419"/>
      <c r="E315" s="419"/>
      <c r="F315" s="419"/>
      <c r="G315" s="419"/>
      <c r="H315" s="111">
        <v>4500000000</v>
      </c>
      <c r="I315" s="111">
        <v>0</v>
      </c>
      <c r="J315" s="112">
        <f t="shared" si="10"/>
        <v>4500000000</v>
      </c>
      <c r="K315" s="419"/>
      <c r="L315" s="475"/>
      <c r="M315" s="105"/>
    </row>
    <row r="316" spans="1:13" ht="51" customHeight="1">
      <c r="A316" s="29" t="s">
        <v>338</v>
      </c>
      <c r="B316" s="44" t="s">
        <v>203</v>
      </c>
      <c r="C316" s="419" t="s">
        <v>366</v>
      </c>
      <c r="D316" s="419"/>
      <c r="E316" s="419"/>
      <c r="F316" s="419"/>
      <c r="G316" s="419"/>
      <c r="H316" s="111">
        <v>10026317313</v>
      </c>
      <c r="I316" s="111">
        <v>0</v>
      </c>
      <c r="J316" s="112">
        <f t="shared" si="10"/>
        <v>10026317313</v>
      </c>
      <c r="K316" s="419"/>
      <c r="L316" s="475"/>
      <c r="M316" s="105"/>
    </row>
    <row r="317" spans="1:13" ht="51" customHeight="1">
      <c r="A317" s="29" t="s">
        <v>338</v>
      </c>
      <c r="B317" s="44" t="s">
        <v>203</v>
      </c>
      <c r="C317" s="419" t="s">
        <v>367</v>
      </c>
      <c r="D317" s="419"/>
      <c r="E317" s="419"/>
      <c r="F317" s="419"/>
      <c r="G317" s="419"/>
      <c r="H317" s="111">
        <v>20434269408</v>
      </c>
      <c r="I317" s="111">
        <v>0</v>
      </c>
      <c r="J317" s="112">
        <f t="shared" si="10"/>
        <v>20434269408</v>
      </c>
      <c r="K317" s="419"/>
      <c r="L317" s="475"/>
      <c r="M317" s="105"/>
    </row>
    <row r="318" spans="1:13" ht="41.25" customHeight="1">
      <c r="A318" s="29" t="s">
        <v>338</v>
      </c>
      <c r="B318" s="44" t="s">
        <v>203</v>
      </c>
      <c r="C318" s="419" t="s">
        <v>368</v>
      </c>
      <c r="D318" s="419"/>
      <c r="E318" s="419"/>
      <c r="F318" s="419"/>
      <c r="G318" s="419"/>
      <c r="H318" s="111">
        <v>5440000000</v>
      </c>
      <c r="I318" s="111">
        <v>0</v>
      </c>
      <c r="J318" s="112">
        <f t="shared" si="10"/>
        <v>5440000000</v>
      </c>
      <c r="K318" s="419"/>
      <c r="L318" s="475"/>
      <c r="M318" s="105"/>
    </row>
    <row r="319" spans="1:13" ht="41.25" customHeight="1">
      <c r="A319" s="29" t="s">
        <v>338</v>
      </c>
      <c r="B319" s="44" t="s">
        <v>203</v>
      </c>
      <c r="C319" s="419" t="s">
        <v>369</v>
      </c>
      <c r="D319" s="419"/>
      <c r="E319" s="419"/>
      <c r="F319" s="419"/>
      <c r="G319" s="419"/>
      <c r="H319" s="111">
        <v>10000000000</v>
      </c>
      <c r="I319" s="111">
        <v>0</v>
      </c>
      <c r="J319" s="112">
        <f t="shared" si="10"/>
        <v>10000000000</v>
      </c>
      <c r="K319" s="419"/>
      <c r="L319" s="475"/>
      <c r="M319" s="105"/>
    </row>
    <row r="320" spans="1:13" ht="41.25" customHeight="1">
      <c r="A320" s="29" t="s">
        <v>338</v>
      </c>
      <c r="B320" s="44" t="s">
        <v>203</v>
      </c>
      <c r="C320" s="419" t="s">
        <v>370</v>
      </c>
      <c r="D320" s="419"/>
      <c r="E320" s="419"/>
      <c r="F320" s="419"/>
      <c r="G320" s="419"/>
      <c r="H320" s="111">
        <v>10500000000</v>
      </c>
      <c r="I320" s="111">
        <v>0</v>
      </c>
      <c r="J320" s="112">
        <f t="shared" si="10"/>
        <v>10500000000</v>
      </c>
      <c r="K320" s="419"/>
      <c r="L320" s="475"/>
      <c r="M320" s="105"/>
    </row>
    <row r="321" spans="1:17" ht="41.25" customHeight="1">
      <c r="A321" s="29" t="s">
        <v>338</v>
      </c>
      <c r="B321" s="44" t="s">
        <v>203</v>
      </c>
      <c r="C321" s="419" t="s">
        <v>371</v>
      </c>
      <c r="D321" s="419"/>
      <c r="E321" s="419"/>
      <c r="F321" s="419"/>
      <c r="G321" s="419"/>
      <c r="H321" s="111">
        <v>7597485582</v>
      </c>
      <c r="I321" s="111">
        <v>0</v>
      </c>
      <c r="J321" s="112">
        <f t="shared" si="10"/>
        <v>7597485582</v>
      </c>
      <c r="K321" s="419"/>
      <c r="L321" s="475"/>
      <c r="M321" s="105"/>
    </row>
    <row r="322" spans="1:17" ht="47.25" customHeight="1">
      <c r="A322" s="29" t="s">
        <v>338</v>
      </c>
      <c r="B322" s="44" t="s">
        <v>203</v>
      </c>
      <c r="C322" s="419" t="s">
        <v>372</v>
      </c>
      <c r="D322" s="419"/>
      <c r="E322" s="419"/>
      <c r="F322" s="419"/>
      <c r="G322" s="419"/>
      <c r="H322" s="111">
        <v>3032597794</v>
      </c>
      <c r="I322" s="111">
        <v>0</v>
      </c>
      <c r="J322" s="112">
        <f t="shared" si="10"/>
        <v>3032597794</v>
      </c>
      <c r="K322" s="419"/>
      <c r="L322" s="475"/>
      <c r="M322" s="105"/>
    </row>
    <row r="323" spans="1:17" ht="41.25" customHeight="1">
      <c r="A323" s="45" t="s">
        <v>338</v>
      </c>
      <c r="B323" s="43" t="s">
        <v>203</v>
      </c>
      <c r="C323" s="470" t="s">
        <v>373</v>
      </c>
      <c r="D323" s="470"/>
      <c r="E323" s="470"/>
      <c r="F323" s="470"/>
      <c r="G323" s="470"/>
      <c r="H323" s="113">
        <v>14000000000</v>
      </c>
      <c r="I323" s="113">
        <v>14000000000</v>
      </c>
      <c r="J323" s="114">
        <f t="shared" si="10"/>
        <v>0</v>
      </c>
      <c r="K323" s="473" t="s">
        <v>374</v>
      </c>
      <c r="L323" s="474"/>
      <c r="M323" s="105"/>
      <c r="N323" s="1" t="s">
        <v>375</v>
      </c>
    </row>
    <row r="324" spans="1:17" ht="41.25" customHeight="1">
      <c r="A324" s="483" t="s">
        <v>376</v>
      </c>
      <c r="B324" s="483"/>
      <c r="C324" s="483"/>
      <c r="D324" s="483"/>
      <c r="E324" s="483"/>
      <c r="F324" s="483"/>
      <c r="G324" s="483"/>
      <c r="H324" s="126">
        <f>SUM(H216:H323)</f>
        <v>4106372225965.29</v>
      </c>
      <c r="I324" s="126">
        <f t="shared" ref="I324:J324" si="11">SUM(I216:I323)</f>
        <v>381260725603</v>
      </c>
      <c r="J324" s="126">
        <f t="shared" si="11"/>
        <v>3725111500362.29</v>
      </c>
      <c r="K324" s="473"/>
      <c r="L324" s="473"/>
      <c r="M324" s="105"/>
      <c r="O324" s="3"/>
      <c r="P324" s="3"/>
      <c r="Q324" s="3"/>
    </row>
    <row r="325" spans="1:17" ht="83.25" customHeight="1">
      <c r="A325" s="11"/>
      <c r="B325" s="6"/>
      <c r="C325" s="6"/>
      <c r="D325" s="6"/>
      <c r="E325" s="8"/>
      <c r="F325" s="9"/>
      <c r="G325" s="10"/>
      <c r="H325" s="9"/>
      <c r="I325" s="8"/>
      <c r="J325" s="9"/>
      <c r="K325" s="6"/>
      <c r="L325" s="17"/>
      <c r="M325" s="18"/>
    </row>
    <row r="326" spans="1:17" ht="18">
      <c r="A326" s="453" t="s">
        <v>377</v>
      </c>
      <c r="B326" s="454"/>
      <c r="C326" s="454"/>
      <c r="D326" s="454"/>
      <c r="E326" s="454"/>
      <c r="F326" s="454"/>
      <c r="G326" s="454"/>
      <c r="H326" s="454"/>
      <c r="I326" s="454"/>
      <c r="J326" s="454"/>
      <c r="K326" s="454"/>
      <c r="L326" s="454"/>
      <c r="M326" s="75"/>
    </row>
    <row r="327" spans="1:17">
      <c r="A327" s="484"/>
      <c r="B327" s="484"/>
      <c r="C327" s="484"/>
      <c r="D327" s="484"/>
      <c r="E327" s="484"/>
      <c r="F327" s="484"/>
      <c r="G327" s="484"/>
      <c r="H327" s="484"/>
      <c r="I327" s="484"/>
      <c r="J327" s="484"/>
      <c r="K327" s="484"/>
      <c r="L327" s="484"/>
      <c r="M327" s="73"/>
    </row>
    <row r="328" spans="1:17">
      <c r="A328" s="485" t="s">
        <v>378</v>
      </c>
      <c r="B328" s="485"/>
      <c r="C328" s="485"/>
      <c r="D328" s="485"/>
      <c r="E328" s="485"/>
      <c r="F328" s="485"/>
      <c r="G328" s="485"/>
      <c r="H328" s="485"/>
      <c r="I328" s="485"/>
      <c r="J328" s="485"/>
      <c r="K328" s="485"/>
      <c r="L328" s="485"/>
      <c r="M328" s="72"/>
    </row>
    <row r="329" spans="1:17">
      <c r="A329" s="485"/>
      <c r="B329" s="485"/>
      <c r="C329" s="485"/>
      <c r="D329" s="485"/>
      <c r="E329" s="485"/>
      <c r="F329" s="485"/>
      <c r="G329" s="485"/>
      <c r="H329" s="485"/>
      <c r="I329" s="485"/>
      <c r="J329" s="485"/>
      <c r="K329" s="485"/>
      <c r="L329" s="485"/>
      <c r="M329" s="72"/>
    </row>
    <row r="330" spans="1:17">
      <c r="A330" s="485"/>
      <c r="B330" s="485"/>
      <c r="C330" s="485"/>
      <c r="D330" s="485"/>
      <c r="E330" s="485"/>
      <c r="F330" s="485"/>
      <c r="G330" s="485"/>
      <c r="H330" s="485"/>
      <c r="I330" s="485"/>
      <c r="J330" s="485"/>
      <c r="K330" s="485"/>
      <c r="L330" s="485"/>
      <c r="M330" s="72"/>
    </row>
    <row r="331" spans="1:17" ht="21" customHeight="1">
      <c r="A331" s="485"/>
      <c r="B331" s="485"/>
      <c r="C331" s="485"/>
      <c r="D331" s="485"/>
      <c r="E331" s="485"/>
      <c r="F331" s="485"/>
      <c r="G331" s="485"/>
      <c r="H331" s="485"/>
      <c r="I331" s="485"/>
      <c r="J331" s="485"/>
      <c r="K331" s="485"/>
      <c r="L331" s="485"/>
      <c r="M331" s="72"/>
    </row>
    <row r="332" spans="1:17">
      <c r="A332" s="486"/>
      <c r="B332" s="486"/>
      <c r="C332" s="486"/>
      <c r="D332" s="486"/>
      <c r="E332" s="486"/>
      <c r="F332" s="486"/>
      <c r="G332" s="486"/>
      <c r="H332" s="486"/>
      <c r="I332" s="486"/>
      <c r="J332" s="486"/>
      <c r="K332" s="486"/>
      <c r="L332" s="486"/>
      <c r="M332" s="73"/>
    </row>
    <row r="333" spans="1:17" ht="18">
      <c r="A333" s="453" t="s">
        <v>379</v>
      </c>
      <c r="B333" s="454"/>
      <c r="C333" s="454"/>
      <c r="D333" s="454"/>
      <c r="E333" s="454"/>
      <c r="F333" s="454"/>
      <c r="G333" s="454"/>
      <c r="H333" s="454"/>
      <c r="I333" s="454"/>
      <c r="J333" s="454"/>
      <c r="K333" s="454"/>
      <c r="L333" s="454"/>
      <c r="M333" s="75"/>
    </row>
    <row r="334" spans="1:17">
      <c r="A334" s="484"/>
      <c r="B334" s="484"/>
      <c r="C334" s="484"/>
      <c r="D334" s="484"/>
      <c r="E334" s="484"/>
      <c r="F334" s="484"/>
      <c r="G334" s="484"/>
      <c r="H334" s="484"/>
      <c r="I334" s="484"/>
      <c r="J334" s="484"/>
      <c r="K334" s="484"/>
      <c r="L334" s="484"/>
      <c r="M334" s="73"/>
    </row>
    <row r="335" spans="1:17" ht="18">
      <c r="A335" s="490" t="s">
        <v>380</v>
      </c>
      <c r="B335" s="490"/>
      <c r="C335" s="490"/>
      <c r="D335" s="490"/>
      <c r="E335" s="490"/>
      <c r="F335" s="490"/>
      <c r="G335" s="490"/>
      <c r="H335" s="490"/>
      <c r="I335" s="490"/>
      <c r="J335" s="490"/>
      <c r="K335" s="488"/>
      <c r="L335" s="490"/>
      <c r="M335" s="72"/>
    </row>
    <row r="336" spans="1:17" ht="48" customHeight="1">
      <c r="A336" s="491" t="s">
        <v>381</v>
      </c>
      <c r="B336" s="491"/>
      <c r="C336" s="491"/>
      <c r="D336" s="491"/>
      <c r="E336" s="491"/>
      <c r="F336" s="491"/>
      <c r="G336" s="492" t="s">
        <v>382</v>
      </c>
      <c r="H336" s="491"/>
      <c r="I336" s="491"/>
      <c r="J336" s="491"/>
      <c r="K336" s="493"/>
      <c r="L336" s="491"/>
      <c r="M336" s="72"/>
    </row>
    <row r="337" spans="1:13" ht="99.75" customHeight="1">
      <c r="A337" s="129"/>
      <c r="B337" s="129"/>
      <c r="C337" s="130"/>
      <c r="D337" s="129"/>
      <c r="E337" s="129"/>
      <c r="F337" s="129"/>
      <c r="G337" s="494"/>
      <c r="H337" s="494"/>
      <c r="I337" s="494"/>
      <c r="J337" s="494"/>
      <c r="K337" s="495"/>
      <c r="L337" s="494"/>
      <c r="M337" s="106"/>
    </row>
    <row r="338" spans="1:13" ht="32.25" customHeight="1">
      <c r="A338" s="496" t="s">
        <v>383</v>
      </c>
      <c r="B338" s="496"/>
      <c r="C338" s="128"/>
      <c r="D338" s="128"/>
      <c r="E338" s="128"/>
      <c r="F338" s="128"/>
      <c r="G338" s="496" t="s">
        <v>384</v>
      </c>
      <c r="H338" s="496"/>
      <c r="I338" s="496"/>
      <c r="J338" s="128"/>
      <c r="K338" s="131"/>
      <c r="L338" s="128"/>
      <c r="M338" s="106"/>
    </row>
    <row r="339" spans="1:13" ht="39" customHeight="1">
      <c r="A339" s="488" t="s">
        <v>385</v>
      </c>
      <c r="B339" s="488"/>
      <c r="C339" s="132"/>
      <c r="D339" s="132"/>
      <c r="E339" s="132"/>
      <c r="F339" s="132"/>
      <c r="G339" s="489" t="s">
        <v>386</v>
      </c>
      <c r="H339" s="489"/>
      <c r="I339" s="489"/>
      <c r="J339" s="132"/>
      <c r="K339" s="132"/>
      <c r="L339" s="132"/>
      <c r="M339" s="107"/>
    </row>
    <row r="340" spans="1:13">
      <c r="A340" s="451"/>
      <c r="B340" s="451"/>
      <c r="C340" s="451"/>
      <c r="D340" s="451"/>
      <c r="E340" s="451"/>
      <c r="F340" s="451"/>
      <c r="G340" s="451"/>
      <c r="H340" s="451"/>
      <c r="I340" s="451"/>
      <c r="J340" s="451"/>
      <c r="K340" s="451"/>
      <c r="L340" s="451"/>
      <c r="M340" s="73"/>
    </row>
    <row r="341" spans="1:13" ht="14.25" customHeight="1">
      <c r="A341" s="487"/>
      <c r="B341" s="487"/>
      <c r="C341" s="487"/>
      <c r="D341" s="487"/>
      <c r="E341" s="487"/>
      <c r="F341" s="487"/>
      <c r="G341" s="487"/>
      <c r="H341" s="487"/>
      <c r="I341" s="487"/>
      <c r="J341" s="487"/>
      <c r="K341" s="487"/>
      <c r="L341" s="487"/>
      <c r="M341" s="68"/>
    </row>
    <row r="342" spans="1:13" ht="14.25" customHeight="1">
      <c r="A342" s="487"/>
      <c r="B342" s="487"/>
      <c r="C342" s="487"/>
      <c r="D342" s="487"/>
      <c r="E342" s="487"/>
      <c r="F342" s="487"/>
      <c r="G342" s="487"/>
      <c r="H342" s="487"/>
      <c r="I342" s="487"/>
      <c r="J342" s="487"/>
      <c r="K342" s="487"/>
      <c r="L342" s="487"/>
      <c r="M342" s="68"/>
    </row>
    <row r="343" spans="1:13" ht="14.25" customHeight="1">
      <c r="A343" s="7"/>
      <c r="B343" s="7"/>
      <c r="C343" s="7"/>
      <c r="D343" s="7"/>
      <c r="E343" s="12"/>
      <c r="F343" s="7"/>
      <c r="G343" s="13"/>
      <c r="H343" s="7"/>
      <c r="I343" s="7"/>
      <c r="J343" s="7"/>
      <c r="K343" s="52"/>
      <c r="L343" s="7"/>
    </row>
    <row r="344" spans="1:13" ht="14.25" customHeight="1">
      <c r="A344" s="7"/>
      <c r="B344" s="7"/>
      <c r="C344" s="7"/>
      <c r="D344" s="7"/>
      <c r="E344" s="12"/>
      <c r="F344" s="7"/>
      <c r="G344" s="13"/>
      <c r="H344" s="7"/>
      <c r="I344" s="7"/>
      <c r="J344" s="7"/>
      <c r="K344" s="52"/>
      <c r="L344" s="7"/>
    </row>
    <row r="345" spans="1:13" ht="14.25" customHeight="1">
      <c r="A345" s="7"/>
      <c r="B345" s="7"/>
      <c r="C345" s="7"/>
      <c r="D345" s="7"/>
      <c r="E345" s="12"/>
      <c r="F345" s="7"/>
      <c r="G345" s="13"/>
      <c r="H345" s="7"/>
      <c r="I345" s="7"/>
      <c r="J345" s="7"/>
      <c r="K345" s="52"/>
      <c r="L345" s="7"/>
    </row>
    <row r="346" spans="1:13" ht="14.25" customHeight="1">
      <c r="A346" s="7"/>
      <c r="B346" s="7"/>
      <c r="C346" s="7"/>
      <c r="D346" s="7"/>
      <c r="E346" s="12"/>
      <c r="F346" s="7"/>
      <c r="G346" s="13"/>
      <c r="H346" s="7"/>
      <c r="I346" s="7"/>
      <c r="J346" s="7"/>
      <c r="K346" s="52"/>
      <c r="L346" s="7"/>
    </row>
    <row r="347" spans="1:13" ht="14.25" customHeight="1">
      <c r="A347" s="7"/>
      <c r="B347" s="7"/>
      <c r="C347" s="7"/>
      <c r="D347" s="7"/>
      <c r="E347" s="12"/>
      <c r="F347" s="7"/>
      <c r="G347" s="13"/>
      <c r="H347" s="7"/>
      <c r="I347" s="7"/>
      <c r="J347" s="7"/>
      <c r="K347" s="52"/>
      <c r="L347" s="7"/>
    </row>
    <row r="348" spans="1:13" ht="14.25" customHeight="1">
      <c r="A348" s="7"/>
      <c r="B348" s="7"/>
      <c r="C348" s="7"/>
      <c r="D348" s="7"/>
      <c r="E348" s="12"/>
      <c r="F348" s="7"/>
      <c r="G348" s="13"/>
      <c r="H348" s="7"/>
      <c r="I348" s="7"/>
      <c r="J348" s="7"/>
      <c r="K348" s="52"/>
      <c r="L348" s="7"/>
    </row>
    <row r="349" spans="1:13" ht="14.25" customHeight="1">
      <c r="A349" s="7"/>
      <c r="B349" s="7"/>
      <c r="C349" s="7"/>
      <c r="D349" s="7"/>
      <c r="E349" s="12"/>
      <c r="F349" s="7"/>
      <c r="G349" s="13"/>
      <c r="H349" s="7"/>
      <c r="I349" s="7"/>
      <c r="J349" s="7"/>
      <c r="K349" s="52"/>
      <c r="L349" s="7"/>
    </row>
  </sheetData>
  <autoFilter ref="A215:L324" xr:uid="{00000000-0001-0000-0000-000000000000}">
    <filterColumn colId="2" showButton="0"/>
    <filterColumn colId="3" showButton="0"/>
    <filterColumn colId="4" showButton="0"/>
    <filterColumn colId="5" showButton="0"/>
    <filterColumn colId="10" showButton="0"/>
  </autoFilter>
  <mergeCells count="905">
    <mergeCell ref="C220:G220"/>
    <mergeCell ref="K220:L220"/>
    <mergeCell ref="K232:L232"/>
    <mergeCell ref="C323:G323"/>
    <mergeCell ref="K323:L323"/>
    <mergeCell ref="C278:G278"/>
    <mergeCell ref="K278:L278"/>
    <mergeCell ref="C275:G275"/>
    <mergeCell ref="K275:L275"/>
    <mergeCell ref="C276:G276"/>
    <mergeCell ref="K276:L276"/>
    <mergeCell ref="C277:G277"/>
    <mergeCell ref="K277:L277"/>
    <mergeCell ref="C322:G322"/>
    <mergeCell ref="K322:L322"/>
    <mergeCell ref="K306:L306"/>
    <mergeCell ref="C307:G307"/>
    <mergeCell ref="K307:L307"/>
    <mergeCell ref="C308:G308"/>
    <mergeCell ref="K308:L308"/>
    <mergeCell ref="C309:G309"/>
    <mergeCell ref="K309:L309"/>
    <mergeCell ref="C310:G310"/>
    <mergeCell ref="K310:L310"/>
    <mergeCell ref="C311:G311"/>
    <mergeCell ref="K311:L311"/>
    <mergeCell ref="C312:G312"/>
    <mergeCell ref="K312:L312"/>
    <mergeCell ref="C313:G313"/>
    <mergeCell ref="C315:G315"/>
    <mergeCell ref="K313:L313"/>
    <mergeCell ref="C314:G314"/>
    <mergeCell ref="K314:L314"/>
    <mergeCell ref="K315:L315"/>
    <mergeCell ref="C316:G316"/>
    <mergeCell ref="K316:L316"/>
    <mergeCell ref="C317:G317"/>
    <mergeCell ref="K296:L296"/>
    <mergeCell ref="C321:G321"/>
    <mergeCell ref="K321:L321"/>
    <mergeCell ref="K304:L304"/>
    <mergeCell ref="C305:G305"/>
    <mergeCell ref="K305:L305"/>
    <mergeCell ref="K317:L317"/>
    <mergeCell ref="C318:G318"/>
    <mergeCell ref="K318:L318"/>
    <mergeCell ref="C319:G319"/>
    <mergeCell ref="K319:L319"/>
    <mergeCell ref="C320:G320"/>
    <mergeCell ref="K320:L320"/>
    <mergeCell ref="C300:G300"/>
    <mergeCell ref="K300:L300"/>
    <mergeCell ref="C301:G301"/>
    <mergeCell ref="K301:L301"/>
    <mergeCell ref="C302:G302"/>
    <mergeCell ref="K302:L302"/>
    <mergeCell ref="K303:L303"/>
    <mergeCell ref="C304:G304"/>
    <mergeCell ref="C306:G306"/>
    <mergeCell ref="C298:G298"/>
    <mergeCell ref="K73:L73"/>
    <mergeCell ref="B103:D103"/>
    <mergeCell ref="G81:H81"/>
    <mergeCell ref="G82:H82"/>
    <mergeCell ref="E170:F170"/>
    <mergeCell ref="B70:D70"/>
    <mergeCell ref="E70:F70"/>
    <mergeCell ref="G70:H70"/>
    <mergeCell ref="I70:J70"/>
    <mergeCell ref="B141:D141"/>
    <mergeCell ref="A89:F89"/>
    <mergeCell ref="B112:D112"/>
    <mergeCell ref="E112:F112"/>
    <mergeCell ref="G112:H112"/>
    <mergeCell ref="G106:H106"/>
    <mergeCell ref="I106:J106"/>
    <mergeCell ref="B107:D107"/>
    <mergeCell ref="E107:F107"/>
    <mergeCell ref="G107:H107"/>
    <mergeCell ref="I112:J112"/>
    <mergeCell ref="B113:D113"/>
    <mergeCell ref="B114:D114"/>
    <mergeCell ref="I193:J193"/>
    <mergeCell ref="E183:F183"/>
    <mergeCell ref="I186:J186"/>
    <mergeCell ref="I125:J125"/>
    <mergeCell ref="B190:D190"/>
    <mergeCell ref="B180:D180"/>
    <mergeCell ref="E185:F185"/>
    <mergeCell ref="G188:H188"/>
    <mergeCell ref="G184:H184"/>
    <mergeCell ref="B176:D176"/>
    <mergeCell ref="E184:F184"/>
    <mergeCell ref="B183:D183"/>
    <mergeCell ref="E182:F182"/>
    <mergeCell ref="B182:D182"/>
    <mergeCell ref="E173:F173"/>
    <mergeCell ref="E172:F172"/>
    <mergeCell ref="I172:J172"/>
    <mergeCell ref="I179:J179"/>
    <mergeCell ref="A168:L168"/>
    <mergeCell ref="B172:D172"/>
    <mergeCell ref="I154:J154"/>
    <mergeCell ref="I156:J156"/>
    <mergeCell ref="I147:J147"/>
    <mergeCell ref="I159:J159"/>
    <mergeCell ref="K282:L282"/>
    <mergeCell ref="K283:L283"/>
    <mergeCell ref="K284:L284"/>
    <mergeCell ref="K285:L285"/>
    <mergeCell ref="K286:L286"/>
    <mergeCell ref="K287:L287"/>
    <mergeCell ref="C282:G282"/>
    <mergeCell ref="C283:G283"/>
    <mergeCell ref="C284:G284"/>
    <mergeCell ref="C285:G285"/>
    <mergeCell ref="C286:G286"/>
    <mergeCell ref="C287:G287"/>
    <mergeCell ref="C288:G288"/>
    <mergeCell ref="C289:G289"/>
    <mergeCell ref="C297:G297"/>
    <mergeCell ref="B173:D173"/>
    <mergeCell ref="G157:H157"/>
    <mergeCell ref="C294:G294"/>
    <mergeCell ref="K299:L299"/>
    <mergeCell ref="B115:D115"/>
    <mergeCell ref="E115:F115"/>
    <mergeCell ref="B144:D144"/>
    <mergeCell ref="E144:F144"/>
    <mergeCell ref="G144:H144"/>
    <mergeCell ref="I144:J144"/>
    <mergeCell ref="G115:H115"/>
    <mergeCell ref="I115:J115"/>
    <mergeCell ref="B116:D116"/>
    <mergeCell ref="E116:F116"/>
    <mergeCell ref="G116:H116"/>
    <mergeCell ref="I116:J116"/>
    <mergeCell ref="B127:D127"/>
    <mergeCell ref="G118:H118"/>
    <mergeCell ref="B142:D142"/>
    <mergeCell ref="B118:D118"/>
    <mergeCell ref="G193:H193"/>
    <mergeCell ref="K294:L294"/>
    <mergeCell ref="C295:G295"/>
    <mergeCell ref="K295:L295"/>
    <mergeCell ref="G77:H77"/>
    <mergeCell ref="E78:F78"/>
    <mergeCell ref="E80:F80"/>
    <mergeCell ref="G79:H79"/>
    <mergeCell ref="E83:F83"/>
    <mergeCell ref="G83:H83"/>
    <mergeCell ref="I108:J108"/>
    <mergeCell ref="E128:F128"/>
    <mergeCell ref="I138:J138"/>
    <mergeCell ref="B125:D125"/>
    <mergeCell ref="E120:F120"/>
    <mergeCell ref="E92:F92"/>
    <mergeCell ref="I85:J85"/>
    <mergeCell ref="E86:F86"/>
    <mergeCell ref="B93:D93"/>
    <mergeCell ref="G93:H93"/>
    <mergeCell ref="B104:D104"/>
    <mergeCell ref="B85:D85"/>
    <mergeCell ref="I120:J120"/>
    <mergeCell ref="I121:J121"/>
    <mergeCell ref="I122:J122"/>
    <mergeCell ref="C299:G299"/>
    <mergeCell ref="C303:G303"/>
    <mergeCell ref="C296:G296"/>
    <mergeCell ref="C232:G232"/>
    <mergeCell ref="I104:J104"/>
    <mergeCell ref="E88:F88"/>
    <mergeCell ref="I92:J92"/>
    <mergeCell ref="E95:F95"/>
    <mergeCell ref="E96:F96"/>
    <mergeCell ref="E97:F97"/>
    <mergeCell ref="E98:F98"/>
    <mergeCell ref="E99:F99"/>
    <mergeCell ref="E100:F100"/>
    <mergeCell ref="G94:H94"/>
    <mergeCell ref="G95:H95"/>
    <mergeCell ref="G96:H96"/>
    <mergeCell ref="G97:H97"/>
    <mergeCell ref="G100:H100"/>
    <mergeCell ref="G101:H101"/>
    <mergeCell ref="G102:H102"/>
    <mergeCell ref="G98:H98"/>
    <mergeCell ref="G99:H99"/>
    <mergeCell ref="G92:H92"/>
    <mergeCell ref="G108:H108"/>
    <mergeCell ref="G123:H123"/>
    <mergeCell ref="I123:J123"/>
    <mergeCell ref="B61:D61"/>
    <mergeCell ref="I86:J86"/>
    <mergeCell ref="B108:D108"/>
    <mergeCell ref="E61:F61"/>
    <mergeCell ref="E62:F62"/>
    <mergeCell ref="G74:H74"/>
    <mergeCell ref="I74:J74"/>
    <mergeCell ref="B83:D83"/>
    <mergeCell ref="B110:D110"/>
    <mergeCell ref="E110:F110"/>
    <mergeCell ref="G110:H110"/>
    <mergeCell ref="I110:J110"/>
    <mergeCell ref="B111:D111"/>
    <mergeCell ref="E111:F111"/>
    <mergeCell ref="G111:H111"/>
    <mergeCell ref="B106:D106"/>
    <mergeCell ref="E106:F106"/>
    <mergeCell ref="B117:D117"/>
    <mergeCell ref="E117:F117"/>
    <mergeCell ref="G117:H117"/>
    <mergeCell ref="I117:J117"/>
    <mergeCell ref="I88:J88"/>
    <mergeCell ref="I119:J119"/>
    <mergeCell ref="I102:J102"/>
    <mergeCell ref="I127:J127"/>
    <mergeCell ref="I143:J143"/>
    <mergeCell ref="G164:H164"/>
    <mergeCell ref="I164:J164"/>
    <mergeCell ref="G140:H140"/>
    <mergeCell ref="G61:H61"/>
    <mergeCell ref="G62:H62"/>
    <mergeCell ref="G63:H63"/>
    <mergeCell ref="G64:H64"/>
    <mergeCell ref="G65:H65"/>
    <mergeCell ref="G68:H68"/>
    <mergeCell ref="I61:J61"/>
    <mergeCell ref="I63:J63"/>
    <mergeCell ref="I64:J64"/>
    <mergeCell ref="I65:J65"/>
    <mergeCell ref="I66:J66"/>
    <mergeCell ref="I67:J67"/>
    <mergeCell ref="I68:J68"/>
    <mergeCell ref="G66:H66"/>
    <mergeCell ref="G67:H67"/>
    <mergeCell ref="I62:J62"/>
    <mergeCell ref="G88:H88"/>
    <mergeCell ref="I99:J99"/>
    <mergeCell ref="I100:J100"/>
    <mergeCell ref="I101:J101"/>
    <mergeCell ref="I107:J107"/>
    <mergeCell ref="G113:H113"/>
    <mergeCell ref="I113:J113"/>
    <mergeCell ref="I111:J111"/>
    <mergeCell ref="G114:H114"/>
    <mergeCell ref="I109:J109"/>
    <mergeCell ref="G137:H137"/>
    <mergeCell ref="B174:D174"/>
    <mergeCell ref="B179:D179"/>
    <mergeCell ref="E179:F179"/>
    <mergeCell ref="E176:F176"/>
    <mergeCell ref="A177:L177"/>
    <mergeCell ref="A178:L178"/>
    <mergeCell ref="I173:J173"/>
    <mergeCell ref="I170:J170"/>
    <mergeCell ref="I174:J174"/>
    <mergeCell ref="G173:H173"/>
    <mergeCell ref="G171:H171"/>
    <mergeCell ref="G141:H141"/>
    <mergeCell ref="B145:D145"/>
    <mergeCell ref="E145:F145"/>
    <mergeCell ref="B146:D146"/>
    <mergeCell ref="E146:F146"/>
    <mergeCell ref="B143:D143"/>
    <mergeCell ref="E143:F143"/>
    <mergeCell ref="E155:F155"/>
    <mergeCell ref="E147:F147"/>
    <mergeCell ref="E142:F142"/>
    <mergeCell ref="E138:F138"/>
    <mergeCell ref="E141:F141"/>
    <mergeCell ref="I129:J129"/>
    <mergeCell ref="I136:J136"/>
    <mergeCell ref="I135:J135"/>
    <mergeCell ref="G85:H85"/>
    <mergeCell ref="I84:J84"/>
    <mergeCell ref="G127:H127"/>
    <mergeCell ref="G125:H125"/>
    <mergeCell ref="I133:J133"/>
    <mergeCell ref="G109:H109"/>
    <mergeCell ref="I96:J96"/>
    <mergeCell ref="I97:J97"/>
    <mergeCell ref="I98:J98"/>
    <mergeCell ref="G121:H121"/>
    <mergeCell ref="G129:H129"/>
    <mergeCell ref="G130:H130"/>
    <mergeCell ref="G135:H135"/>
    <mergeCell ref="I134:J134"/>
    <mergeCell ref="G132:H132"/>
    <mergeCell ref="I130:J130"/>
    <mergeCell ref="I131:J131"/>
    <mergeCell ref="G136:H136"/>
    <mergeCell ref="G124:H124"/>
    <mergeCell ref="I124:J124"/>
    <mergeCell ref="G122:H122"/>
    <mergeCell ref="B134:D134"/>
    <mergeCell ref="E127:F127"/>
    <mergeCell ref="B126:D126"/>
    <mergeCell ref="B132:D132"/>
    <mergeCell ref="B84:D84"/>
    <mergeCell ref="B73:D73"/>
    <mergeCell ref="E73:F73"/>
    <mergeCell ref="E77:F77"/>
    <mergeCell ref="B109:D109"/>
    <mergeCell ref="E109:F109"/>
    <mergeCell ref="B98:D98"/>
    <mergeCell ref="B128:D128"/>
    <mergeCell ref="E126:F126"/>
    <mergeCell ref="B88:D88"/>
    <mergeCell ref="K149:L149"/>
    <mergeCell ref="G159:H159"/>
    <mergeCell ref="G158:H158"/>
    <mergeCell ref="I157:J157"/>
    <mergeCell ref="B149:D149"/>
    <mergeCell ref="B160:D160"/>
    <mergeCell ref="G162:H162"/>
    <mergeCell ref="G163:H163"/>
    <mergeCell ref="B164:D164"/>
    <mergeCell ref="I163:J163"/>
    <mergeCell ref="E160:F160"/>
    <mergeCell ref="I153:J153"/>
    <mergeCell ref="I160:J160"/>
    <mergeCell ref="I161:J161"/>
    <mergeCell ref="G160:H160"/>
    <mergeCell ref="G161:H161"/>
    <mergeCell ref="I162:J162"/>
    <mergeCell ref="I185:J185"/>
    <mergeCell ref="G185:H185"/>
    <mergeCell ref="G174:H174"/>
    <mergeCell ref="G175:H175"/>
    <mergeCell ref="G179:H179"/>
    <mergeCell ref="E181:F181"/>
    <mergeCell ref="E180:F180"/>
    <mergeCell ref="B181:D181"/>
    <mergeCell ref="E165:F165"/>
    <mergeCell ref="I182:J182"/>
    <mergeCell ref="I181:J181"/>
    <mergeCell ref="I184:J184"/>
    <mergeCell ref="G172:H172"/>
    <mergeCell ref="E171:F171"/>
    <mergeCell ref="G170:H170"/>
    <mergeCell ref="I165:J165"/>
    <mergeCell ref="B165:D165"/>
    <mergeCell ref="G165:H165"/>
    <mergeCell ref="A166:L166"/>
    <mergeCell ref="I192:J192"/>
    <mergeCell ref="G189:H189"/>
    <mergeCell ref="B186:D186"/>
    <mergeCell ref="B187:D187"/>
    <mergeCell ref="E191:F191"/>
    <mergeCell ref="E190:F190"/>
    <mergeCell ref="E189:F189"/>
    <mergeCell ref="E186:F186"/>
    <mergeCell ref="E187:F187"/>
    <mergeCell ref="G186:H186"/>
    <mergeCell ref="G191:H191"/>
    <mergeCell ref="I191:J191"/>
    <mergeCell ref="B189:D189"/>
    <mergeCell ref="E188:F188"/>
    <mergeCell ref="B191:D191"/>
    <mergeCell ref="B192:D192"/>
    <mergeCell ref="E192:F192"/>
    <mergeCell ref="G192:H192"/>
    <mergeCell ref="I187:J187"/>
    <mergeCell ref="G187:H187"/>
    <mergeCell ref="C223:G223"/>
    <mergeCell ref="B188:D188"/>
    <mergeCell ref="G183:H183"/>
    <mergeCell ref="B105:D105"/>
    <mergeCell ref="B163:D163"/>
    <mergeCell ref="C221:G221"/>
    <mergeCell ref="K221:L221"/>
    <mergeCell ref="C222:G222"/>
    <mergeCell ref="K222:L222"/>
    <mergeCell ref="B162:D162"/>
    <mergeCell ref="E162:F162"/>
    <mergeCell ref="B153:D153"/>
    <mergeCell ref="E153:F153"/>
    <mergeCell ref="B154:D154"/>
    <mergeCell ref="B156:D156"/>
    <mergeCell ref="B157:D157"/>
    <mergeCell ref="B158:D158"/>
    <mergeCell ref="B159:D159"/>
    <mergeCell ref="G154:H154"/>
    <mergeCell ref="G156:H156"/>
    <mergeCell ref="I105:J105"/>
    <mergeCell ref="I118:J118"/>
    <mergeCell ref="I114:J114"/>
    <mergeCell ref="G105:H105"/>
    <mergeCell ref="A342:F342"/>
    <mergeCell ref="G342:L342"/>
    <mergeCell ref="G337:L337"/>
    <mergeCell ref="A328:L331"/>
    <mergeCell ref="A335:L335"/>
    <mergeCell ref="A326:L326"/>
    <mergeCell ref="A333:L333"/>
    <mergeCell ref="A327:L327"/>
    <mergeCell ref="A332:L332"/>
    <mergeCell ref="A334:L334"/>
    <mergeCell ref="A340:F340"/>
    <mergeCell ref="G336:L336"/>
    <mergeCell ref="A336:F336"/>
    <mergeCell ref="G340:L340"/>
    <mergeCell ref="A341:F341"/>
    <mergeCell ref="G341:L341"/>
    <mergeCell ref="A338:B338"/>
    <mergeCell ref="A339:B339"/>
    <mergeCell ref="G338:I338"/>
    <mergeCell ref="G339:I339"/>
    <mergeCell ref="A1:L1"/>
    <mergeCell ref="A26:L26"/>
    <mergeCell ref="A152:L152"/>
    <mergeCell ref="A14:C14"/>
    <mergeCell ref="A15:C15"/>
    <mergeCell ref="D14:L14"/>
    <mergeCell ref="D15:L15"/>
    <mergeCell ref="A18:L18"/>
    <mergeCell ref="A17:C17"/>
    <mergeCell ref="D17:L17"/>
    <mergeCell ref="A16:C16"/>
    <mergeCell ref="A33:B33"/>
    <mergeCell ref="C33:D33"/>
    <mergeCell ref="A41:B41"/>
    <mergeCell ref="C41:D41"/>
    <mergeCell ref="E41:G41"/>
    <mergeCell ref="A2:L3"/>
    <mergeCell ref="A6:L6"/>
    <mergeCell ref="B50:D50"/>
    <mergeCell ref="B51:D51"/>
    <mergeCell ref="A7:L10"/>
    <mergeCell ref="A11:L11"/>
    <mergeCell ref="G69:H69"/>
    <mergeCell ref="B65:D65"/>
    <mergeCell ref="B49:D49"/>
    <mergeCell ref="E49:F49"/>
    <mergeCell ref="G49:H49"/>
    <mergeCell ref="I49:J49"/>
    <mergeCell ref="E47:F47"/>
    <mergeCell ref="G47:H47"/>
    <mergeCell ref="E56:F56"/>
    <mergeCell ref="A59:L59"/>
    <mergeCell ref="I60:J60"/>
    <mergeCell ref="E50:F50"/>
    <mergeCell ref="G50:H50"/>
    <mergeCell ref="I50:J50"/>
    <mergeCell ref="G57:H57"/>
    <mergeCell ref="I57:J57"/>
    <mergeCell ref="G55:H55"/>
    <mergeCell ref="I55:J55"/>
    <mergeCell ref="A57:F57"/>
    <mergeCell ref="B55:D55"/>
    <mergeCell ref="E55:F55"/>
    <mergeCell ref="G53:H53"/>
    <mergeCell ref="B56:D56"/>
    <mergeCell ref="B52:D52"/>
    <mergeCell ref="E52:F52"/>
    <mergeCell ref="G52:H52"/>
    <mergeCell ref="I52:J52"/>
    <mergeCell ref="G56:H56"/>
    <mergeCell ref="I56:J56"/>
    <mergeCell ref="B53:D53"/>
    <mergeCell ref="E51:F51"/>
    <mergeCell ref="I53:J53"/>
    <mergeCell ref="E53:F53"/>
    <mergeCell ref="I51:J51"/>
    <mergeCell ref="G51:H51"/>
    <mergeCell ref="E38:G38"/>
    <mergeCell ref="H38:J38"/>
    <mergeCell ref="K38:L38"/>
    <mergeCell ref="A39:B39"/>
    <mergeCell ref="C39:D39"/>
    <mergeCell ref="E39:G39"/>
    <mergeCell ref="H35:J35"/>
    <mergeCell ref="H36:J36"/>
    <mergeCell ref="A34:B34"/>
    <mergeCell ref="C34:D34"/>
    <mergeCell ref="A36:B36"/>
    <mergeCell ref="C36:D36"/>
    <mergeCell ref="H39:J39"/>
    <mergeCell ref="K39:L39"/>
    <mergeCell ref="A38:B38"/>
    <mergeCell ref="C38:D38"/>
    <mergeCell ref="A4:L5"/>
    <mergeCell ref="H33:J33"/>
    <mergeCell ref="K33:L33"/>
    <mergeCell ref="E33:G33"/>
    <mergeCell ref="E35:G35"/>
    <mergeCell ref="E36:G36"/>
    <mergeCell ref="K37:L37"/>
    <mergeCell ref="H37:J37"/>
    <mergeCell ref="D16:L16"/>
    <mergeCell ref="A25:L25"/>
    <mergeCell ref="A19:L24"/>
    <mergeCell ref="A27:L27"/>
    <mergeCell ref="A28:L32"/>
    <mergeCell ref="K35:L35"/>
    <mergeCell ref="K36:L36"/>
    <mergeCell ref="E34:G34"/>
    <mergeCell ref="H34:J34"/>
    <mergeCell ref="A37:B37"/>
    <mergeCell ref="C37:D37"/>
    <mergeCell ref="E37:G37"/>
    <mergeCell ref="K34:L34"/>
    <mergeCell ref="A12:L13"/>
    <mergeCell ref="A35:B35"/>
    <mergeCell ref="C35:D35"/>
    <mergeCell ref="B60:D60"/>
    <mergeCell ref="B54:D54"/>
    <mergeCell ref="E54:F54"/>
    <mergeCell ref="G54:H54"/>
    <mergeCell ref="I54:J54"/>
    <mergeCell ref="G128:H128"/>
    <mergeCell ref="E118:F118"/>
    <mergeCell ref="E137:F137"/>
    <mergeCell ref="G119:H119"/>
    <mergeCell ref="G120:H120"/>
    <mergeCell ref="G134:H134"/>
    <mergeCell ref="I128:J128"/>
    <mergeCell ref="G103:H103"/>
    <mergeCell ref="G104:H104"/>
    <mergeCell ref="E113:F113"/>
    <mergeCell ref="E131:F131"/>
    <mergeCell ref="E132:F132"/>
    <mergeCell ref="E114:F114"/>
    <mergeCell ref="E134:F134"/>
    <mergeCell ref="E135:F135"/>
    <mergeCell ref="G133:H133"/>
    <mergeCell ref="I126:J126"/>
    <mergeCell ref="I69:J69"/>
    <mergeCell ref="G126:H126"/>
    <mergeCell ref="E40:G40"/>
    <mergeCell ref="H40:J40"/>
    <mergeCell ref="H41:J41"/>
    <mergeCell ref="A42:L42"/>
    <mergeCell ref="I47:J47"/>
    <mergeCell ref="E48:F48"/>
    <mergeCell ref="G48:H48"/>
    <mergeCell ref="I48:J48"/>
    <mergeCell ref="K41:L41"/>
    <mergeCell ref="K40:L40"/>
    <mergeCell ref="A40:B40"/>
    <mergeCell ref="C40:D40"/>
    <mergeCell ref="G46:H46"/>
    <mergeCell ref="A45:L45"/>
    <mergeCell ref="E46:F46"/>
    <mergeCell ref="I46:J46"/>
    <mergeCell ref="B47:D47"/>
    <mergeCell ref="B46:D46"/>
    <mergeCell ref="B48:D48"/>
    <mergeCell ref="G131:H131"/>
    <mergeCell ref="I137:J137"/>
    <mergeCell ref="I139:J139"/>
    <mergeCell ref="I141:J141"/>
    <mergeCell ref="I132:J132"/>
    <mergeCell ref="G139:H139"/>
    <mergeCell ref="E108:F108"/>
    <mergeCell ref="B86:D86"/>
    <mergeCell ref="B95:D95"/>
    <mergeCell ref="B96:D96"/>
    <mergeCell ref="A91:L91"/>
    <mergeCell ref="B97:D97"/>
    <mergeCell ref="E133:F133"/>
    <mergeCell ref="I140:J140"/>
    <mergeCell ref="E136:F136"/>
    <mergeCell ref="K88:L88"/>
    <mergeCell ref="I95:J95"/>
    <mergeCell ref="I93:J93"/>
    <mergeCell ref="I94:J94"/>
    <mergeCell ref="I103:J103"/>
    <mergeCell ref="E122:F122"/>
    <mergeCell ref="E125:F125"/>
    <mergeCell ref="E119:F119"/>
    <mergeCell ref="B99:D99"/>
    <mergeCell ref="G143:H143"/>
    <mergeCell ref="I145:J145"/>
    <mergeCell ref="I146:J146"/>
    <mergeCell ref="I149:J149"/>
    <mergeCell ref="I158:J158"/>
    <mergeCell ref="G146:H146"/>
    <mergeCell ref="G148:H148"/>
    <mergeCell ref="I148:J148"/>
    <mergeCell ref="G153:H153"/>
    <mergeCell ref="G149:H149"/>
    <mergeCell ref="G147:H147"/>
    <mergeCell ref="I155:J155"/>
    <mergeCell ref="B147:D147"/>
    <mergeCell ref="G145:H145"/>
    <mergeCell ref="B161:D161"/>
    <mergeCell ref="E159:F159"/>
    <mergeCell ref="E163:F163"/>
    <mergeCell ref="E164:F164"/>
    <mergeCell ref="E154:F154"/>
    <mergeCell ref="B155:D155"/>
    <mergeCell ref="E156:F156"/>
    <mergeCell ref="E161:F161"/>
    <mergeCell ref="E157:F157"/>
    <mergeCell ref="E158:F158"/>
    <mergeCell ref="B66:D66"/>
    <mergeCell ref="B67:D67"/>
    <mergeCell ref="B68:D68"/>
    <mergeCell ref="E105:F105"/>
    <mergeCell ref="E93:F93"/>
    <mergeCell ref="E94:F94"/>
    <mergeCell ref="B92:D92"/>
    <mergeCell ref="B148:D148"/>
    <mergeCell ref="E148:F148"/>
    <mergeCell ref="B136:D136"/>
    <mergeCell ref="E67:F67"/>
    <mergeCell ref="E68:F68"/>
    <mergeCell ref="B135:D135"/>
    <mergeCell ref="B137:D137"/>
    <mergeCell ref="B138:D138"/>
    <mergeCell ref="B139:D139"/>
    <mergeCell ref="E139:F139"/>
    <mergeCell ref="B100:D100"/>
    <mergeCell ref="B101:D101"/>
    <mergeCell ref="B102:D102"/>
    <mergeCell ref="B120:D120"/>
    <mergeCell ref="B119:D119"/>
    <mergeCell ref="B131:D131"/>
    <mergeCell ref="B133:D133"/>
    <mergeCell ref="G138:H138"/>
    <mergeCell ref="E140:F140"/>
    <mergeCell ref="G142:H142"/>
    <mergeCell ref="E149:F149"/>
    <mergeCell ref="G155:H155"/>
    <mergeCell ref="B140:D140"/>
    <mergeCell ref="B62:D62"/>
    <mergeCell ref="B63:D63"/>
    <mergeCell ref="B64:D64"/>
    <mergeCell ref="B80:D80"/>
    <mergeCell ref="B82:D82"/>
    <mergeCell ref="E81:F81"/>
    <mergeCell ref="E82:F82"/>
    <mergeCell ref="B78:D78"/>
    <mergeCell ref="E79:F79"/>
    <mergeCell ref="B81:D81"/>
    <mergeCell ref="B71:D71"/>
    <mergeCell ref="E71:F71"/>
    <mergeCell ref="B69:D69"/>
    <mergeCell ref="E69:F69"/>
    <mergeCell ref="E63:F63"/>
    <mergeCell ref="E64:F64"/>
    <mergeCell ref="E65:F65"/>
    <mergeCell ref="E66:F66"/>
    <mergeCell ref="I142:J142"/>
    <mergeCell ref="G169:H169"/>
    <mergeCell ref="A197:L197"/>
    <mergeCell ref="K165:L165"/>
    <mergeCell ref="B170:D170"/>
    <mergeCell ref="E174:F174"/>
    <mergeCell ref="E175:F175"/>
    <mergeCell ref="I176:J176"/>
    <mergeCell ref="G176:H176"/>
    <mergeCell ref="G180:H180"/>
    <mergeCell ref="G181:H181"/>
    <mergeCell ref="G182:H182"/>
    <mergeCell ref="B184:D184"/>
    <mergeCell ref="B185:D185"/>
    <mergeCell ref="B193:D193"/>
    <mergeCell ref="E193:F193"/>
    <mergeCell ref="K176:L176"/>
    <mergeCell ref="I175:J175"/>
    <mergeCell ref="I171:J171"/>
    <mergeCell ref="B175:D175"/>
    <mergeCell ref="B169:D169"/>
    <mergeCell ref="E169:F169"/>
    <mergeCell ref="B171:D171"/>
    <mergeCell ref="I169:J169"/>
    <mergeCell ref="A213:L213"/>
    <mergeCell ref="E209:G209"/>
    <mergeCell ref="A194:L194"/>
    <mergeCell ref="A195:L195"/>
    <mergeCell ref="I190:J190"/>
    <mergeCell ref="G190:H190"/>
    <mergeCell ref="I180:J180"/>
    <mergeCell ref="I183:J183"/>
    <mergeCell ref="I189:J189"/>
    <mergeCell ref="I188:J188"/>
    <mergeCell ref="K203:L203"/>
    <mergeCell ref="A210:B210"/>
    <mergeCell ref="C210:D210"/>
    <mergeCell ref="E210:G210"/>
    <mergeCell ref="H210:J210"/>
    <mergeCell ref="K210:L210"/>
    <mergeCell ref="A204:B204"/>
    <mergeCell ref="C204:D204"/>
    <mergeCell ref="H209:J209"/>
    <mergeCell ref="K209:L209"/>
    <mergeCell ref="A208:B208"/>
    <mergeCell ref="C208:D208"/>
    <mergeCell ref="E208:G208"/>
    <mergeCell ref="H208:J208"/>
    <mergeCell ref="K208:L208"/>
    <mergeCell ref="A209:B209"/>
    <mergeCell ref="C209:D209"/>
    <mergeCell ref="A198:L202"/>
    <mergeCell ref="E204:G204"/>
    <mergeCell ref="H204:J204"/>
    <mergeCell ref="K204:L204"/>
    <mergeCell ref="A205:B205"/>
    <mergeCell ref="C205:D205"/>
    <mergeCell ref="A207:B207"/>
    <mergeCell ref="C207:D207"/>
    <mergeCell ref="E207:G207"/>
    <mergeCell ref="H207:J207"/>
    <mergeCell ref="K207:L207"/>
    <mergeCell ref="H205:J205"/>
    <mergeCell ref="K205:L205"/>
    <mergeCell ref="A206:B206"/>
    <mergeCell ref="C206:D206"/>
    <mergeCell ref="E206:G206"/>
    <mergeCell ref="H206:J206"/>
    <mergeCell ref="K206:L206"/>
    <mergeCell ref="K211:L211"/>
    <mergeCell ref="C216:G216"/>
    <mergeCell ref="K216:L216"/>
    <mergeCell ref="C217:G217"/>
    <mergeCell ref="K217:L217"/>
    <mergeCell ref="C228:G228"/>
    <mergeCell ref="K228:L228"/>
    <mergeCell ref="C218:G218"/>
    <mergeCell ref="K218:L218"/>
    <mergeCell ref="C219:G219"/>
    <mergeCell ref="K219:L219"/>
    <mergeCell ref="A214:L214"/>
    <mergeCell ref="C215:G215"/>
    <mergeCell ref="K215:L215"/>
    <mergeCell ref="A211:B211"/>
    <mergeCell ref="K223:L223"/>
    <mergeCell ref="C224:G224"/>
    <mergeCell ref="K224:L224"/>
    <mergeCell ref="C225:G225"/>
    <mergeCell ref="K225:L225"/>
    <mergeCell ref="C226:G226"/>
    <mergeCell ref="K226:L226"/>
    <mergeCell ref="C227:G227"/>
    <mergeCell ref="K227:L227"/>
    <mergeCell ref="K291:L291"/>
    <mergeCell ref="C292:G292"/>
    <mergeCell ref="K292:L292"/>
    <mergeCell ref="C293:G293"/>
    <mergeCell ref="C264:G264"/>
    <mergeCell ref="K264:L264"/>
    <mergeCell ref="C265:G265"/>
    <mergeCell ref="C229:G229"/>
    <mergeCell ref="K229:L229"/>
    <mergeCell ref="K241:L241"/>
    <mergeCell ref="C242:G242"/>
    <mergeCell ref="K242:L242"/>
    <mergeCell ref="C243:G243"/>
    <mergeCell ref="K243:L243"/>
    <mergeCell ref="C241:G241"/>
    <mergeCell ref="K236:L236"/>
    <mergeCell ref="K239:L239"/>
    <mergeCell ref="C240:G240"/>
    <mergeCell ref="K240:L240"/>
    <mergeCell ref="K293:L293"/>
    <mergeCell ref="K237:L237"/>
    <mergeCell ref="C238:G238"/>
    <mergeCell ref="K238:L238"/>
    <mergeCell ref="C239:G239"/>
    <mergeCell ref="C248:G248"/>
    <mergeCell ref="K248:L248"/>
    <mergeCell ref="C249:G249"/>
    <mergeCell ref="K297:L297"/>
    <mergeCell ref="K298:L298"/>
    <mergeCell ref="C245:G245"/>
    <mergeCell ref="K245:L245"/>
    <mergeCell ref="C246:G246"/>
    <mergeCell ref="K246:L246"/>
    <mergeCell ref="C247:G247"/>
    <mergeCell ref="K247:L247"/>
    <mergeCell ref="K260:L260"/>
    <mergeCell ref="C261:G261"/>
    <mergeCell ref="K261:L261"/>
    <mergeCell ref="K268:L268"/>
    <mergeCell ref="C251:G251"/>
    <mergeCell ref="K251:L251"/>
    <mergeCell ref="C252:G252"/>
    <mergeCell ref="K252:L252"/>
    <mergeCell ref="C253:G253"/>
    <mergeCell ref="K253:L253"/>
    <mergeCell ref="C254:G254"/>
    <mergeCell ref="K254:L254"/>
    <mergeCell ref="C255:G255"/>
    <mergeCell ref="C244:G244"/>
    <mergeCell ref="K244:L244"/>
    <mergeCell ref="K288:L288"/>
    <mergeCell ref="K289:L289"/>
    <mergeCell ref="C290:G290"/>
    <mergeCell ref="K290:L290"/>
    <mergeCell ref="C291:G291"/>
    <mergeCell ref="K230:L230"/>
    <mergeCell ref="C231:G231"/>
    <mergeCell ref="K231:L231"/>
    <mergeCell ref="C233:G233"/>
    <mergeCell ref="K233:L233"/>
    <mergeCell ref="C234:G234"/>
    <mergeCell ref="K234:L234"/>
    <mergeCell ref="C235:G235"/>
    <mergeCell ref="K235:L235"/>
    <mergeCell ref="K249:L249"/>
    <mergeCell ref="C250:G250"/>
    <mergeCell ref="K250:L250"/>
    <mergeCell ref="C262:G262"/>
    <mergeCell ref="K262:L262"/>
    <mergeCell ref="C263:G263"/>
    <mergeCell ref="K263:L263"/>
    <mergeCell ref="C260:G260"/>
    <mergeCell ref="C279:G279"/>
    <mergeCell ref="K279:L279"/>
    <mergeCell ref="C280:G280"/>
    <mergeCell ref="K280:L280"/>
    <mergeCell ref="K255:L255"/>
    <mergeCell ref="C256:G256"/>
    <mergeCell ref="K256:L256"/>
    <mergeCell ref="C257:G257"/>
    <mergeCell ref="K257:L257"/>
    <mergeCell ref="C258:G258"/>
    <mergeCell ref="K258:L258"/>
    <mergeCell ref="C259:G259"/>
    <mergeCell ref="K259:L259"/>
    <mergeCell ref="C270:G270"/>
    <mergeCell ref="K270:L270"/>
    <mergeCell ref="C271:G271"/>
    <mergeCell ref="K271:L271"/>
    <mergeCell ref="C272:G272"/>
    <mergeCell ref="K272:L272"/>
    <mergeCell ref="C273:G273"/>
    <mergeCell ref="K273:L273"/>
    <mergeCell ref="C274:G274"/>
    <mergeCell ref="K274:L274"/>
    <mergeCell ref="G71:H71"/>
    <mergeCell ref="I71:J71"/>
    <mergeCell ref="E60:F60"/>
    <mergeCell ref="G60:H60"/>
    <mergeCell ref="C281:G281"/>
    <mergeCell ref="C268:G268"/>
    <mergeCell ref="C230:G230"/>
    <mergeCell ref="C236:G236"/>
    <mergeCell ref="C237:G237"/>
    <mergeCell ref="C211:D211"/>
    <mergeCell ref="E211:G211"/>
    <mergeCell ref="H211:J211"/>
    <mergeCell ref="A74:F74"/>
    <mergeCell ref="A150:E150"/>
    <mergeCell ref="A203:B203"/>
    <mergeCell ref="C203:D203"/>
    <mergeCell ref="E203:G203"/>
    <mergeCell ref="H203:J203"/>
    <mergeCell ref="E205:G205"/>
    <mergeCell ref="B121:D121"/>
    <mergeCell ref="B123:D123"/>
    <mergeCell ref="E123:F123"/>
    <mergeCell ref="B72:D72"/>
    <mergeCell ref="E72:F72"/>
    <mergeCell ref="G72:H72"/>
    <mergeCell ref="I72:J72"/>
    <mergeCell ref="B87:D87"/>
    <mergeCell ref="E87:F87"/>
    <mergeCell ref="G87:H87"/>
    <mergeCell ref="I87:J87"/>
    <mergeCell ref="B94:D94"/>
    <mergeCell ref="G86:H86"/>
    <mergeCell ref="B79:D79"/>
    <mergeCell ref="I77:J77"/>
    <mergeCell ref="I73:J73"/>
    <mergeCell ref="G73:H73"/>
    <mergeCell ref="I80:J80"/>
    <mergeCell ref="I82:J82"/>
    <mergeCell ref="I79:J79"/>
    <mergeCell ref="G80:H80"/>
    <mergeCell ref="I81:J81"/>
    <mergeCell ref="I83:J83"/>
    <mergeCell ref="I78:J78"/>
    <mergeCell ref="A76:L76"/>
    <mergeCell ref="G78:H78"/>
    <mergeCell ref="B77:D77"/>
    <mergeCell ref="E84:F84"/>
    <mergeCell ref="G84:H84"/>
    <mergeCell ref="A212:L212"/>
    <mergeCell ref="A324:G324"/>
    <mergeCell ref="K324:L324"/>
    <mergeCell ref="B130:D130"/>
    <mergeCell ref="E129:F129"/>
    <mergeCell ref="E130:F130"/>
    <mergeCell ref="E121:F121"/>
    <mergeCell ref="E85:F85"/>
    <mergeCell ref="B129:D129"/>
    <mergeCell ref="E101:F101"/>
    <mergeCell ref="E102:F102"/>
    <mergeCell ref="E103:F103"/>
    <mergeCell ref="E104:F104"/>
    <mergeCell ref="B124:D124"/>
    <mergeCell ref="E124:F124"/>
    <mergeCell ref="B122:D122"/>
    <mergeCell ref="K265:L265"/>
    <mergeCell ref="C266:G266"/>
    <mergeCell ref="K266:L266"/>
    <mergeCell ref="C267:G267"/>
    <mergeCell ref="K267:L267"/>
    <mergeCell ref="K281:L281"/>
    <mergeCell ref="C269:G269"/>
    <mergeCell ref="K269:L269"/>
  </mergeCells>
  <phoneticPr fontId="9" type="noConversion"/>
  <pageMargins left="0.25" right="0.25" top="0.75" bottom="0.75" header="0.3" footer="0.3"/>
  <pageSetup fitToHeight="0" orientation="portrait" r:id="rId1"/>
  <headerFooter>
    <oddHeader>&amp;L&amp;G&amp;C&amp;"Verdana,Normal"
&amp;"Verdana,Negrita"PLAN ESTRATÉGICO DE INVERSIONES&amp;R&amp;"Calibri,Normal"&amp;K000000 Información pública&amp;1#&amp;KFF0000
&amp;"Verdana,Normal"&amp;10&amp;K000000
&amp;P de &amp;N</oddHeader>
    <oddFooter xml:space="preserve">&amp;L&amp;"Verdana,Normal"&amp;9F-CA-11&amp;C&amp;"Verdana,Normal"&amp;9Versión: 2&amp;R&amp;"Verdana,Normal"&amp;9Subdirección General de 
Inversiones, Seguimiento y
 Evaluación </oddFooter>
  </headerFooter>
  <ignoredErrors>
    <ignoredError sqref="H204:J204 F206:G206 I206:J206 L206 I205:J205" formulaRange="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F5832-E7B9-476D-A032-73516FD07470}">
  <sheetPr>
    <pageSetUpPr fitToPage="1"/>
  </sheetPr>
  <dimension ref="A1:R347"/>
  <sheetViews>
    <sheetView workbookViewId="0">
      <selection sqref="A1:L1"/>
    </sheetView>
  </sheetViews>
  <sheetFormatPr baseColWidth="10" defaultColWidth="9.33203125" defaultRowHeight="14.25" customHeight="1" outlineLevelRow="1"/>
  <cols>
    <col min="1" max="1" width="27" style="1" customWidth="1"/>
    <col min="2" max="2" width="40.1640625" style="1" customWidth="1"/>
    <col min="3" max="3" width="5.83203125" style="1" customWidth="1"/>
    <col min="4" max="4" width="17" style="1" customWidth="1"/>
    <col min="5" max="5" width="21.83203125" style="3" customWidth="1"/>
    <col min="6" max="6" width="17.33203125" style="1" customWidth="1"/>
    <col min="7" max="7" width="14.1640625" style="5" customWidth="1"/>
    <col min="8" max="8" width="29" style="1" customWidth="1"/>
    <col min="9" max="9" width="28.5" style="1" customWidth="1"/>
    <col min="10" max="10" width="29.83203125" style="1" customWidth="1"/>
    <col min="11" max="11" width="40.6640625" style="68" customWidth="1"/>
    <col min="12" max="12" width="85.6640625" style="1" customWidth="1"/>
    <col min="13" max="13" width="11" style="1" customWidth="1"/>
    <col min="14" max="14" width="25.33203125" style="1" customWidth="1"/>
    <col min="15" max="15" width="40.5" style="1" customWidth="1"/>
    <col min="16" max="16" width="24.6640625" style="1" bestFit="1" customWidth="1"/>
    <col min="17" max="17" width="29.5" style="1" customWidth="1"/>
    <col min="18" max="18" width="28.5" style="1" customWidth="1"/>
    <col min="19" max="16384" width="9.33203125" style="1"/>
  </cols>
  <sheetData>
    <row r="1" spans="1:13">
      <c r="A1" s="376"/>
      <c r="B1" s="376"/>
      <c r="C1" s="376"/>
      <c r="D1" s="376"/>
      <c r="E1" s="376"/>
      <c r="F1" s="376"/>
      <c r="G1" s="376"/>
      <c r="H1" s="376"/>
      <c r="I1" s="376"/>
      <c r="J1" s="376"/>
      <c r="K1" s="376"/>
      <c r="L1" s="376"/>
      <c r="M1" s="68"/>
    </row>
    <row r="2" spans="1:13" ht="18">
      <c r="A2" s="377" t="s">
        <v>0</v>
      </c>
      <c r="B2" s="377"/>
      <c r="C2" s="377"/>
      <c r="D2" s="377"/>
      <c r="E2" s="377"/>
      <c r="F2" s="377"/>
      <c r="G2" s="377"/>
      <c r="H2" s="377"/>
      <c r="I2" s="377"/>
      <c r="J2" s="377"/>
      <c r="K2" s="377"/>
      <c r="L2" s="377"/>
      <c r="M2" s="83"/>
    </row>
    <row r="3" spans="1:13" ht="60" customHeight="1">
      <c r="A3" s="377"/>
      <c r="B3" s="377"/>
      <c r="C3" s="377"/>
      <c r="D3" s="377"/>
      <c r="E3" s="377"/>
      <c r="F3" s="377"/>
      <c r="G3" s="377"/>
      <c r="H3" s="377"/>
      <c r="I3" s="377"/>
      <c r="J3" s="377"/>
      <c r="K3" s="377"/>
      <c r="L3" s="377"/>
      <c r="M3" s="83"/>
    </row>
    <row r="4" spans="1:13">
      <c r="A4" s="378"/>
      <c r="B4" s="378"/>
      <c r="C4" s="378"/>
      <c r="D4" s="378"/>
      <c r="E4" s="378"/>
      <c r="F4" s="378"/>
      <c r="G4" s="378"/>
      <c r="H4" s="378"/>
      <c r="I4" s="378"/>
      <c r="J4" s="378"/>
      <c r="K4" s="378"/>
      <c r="L4" s="378"/>
      <c r="M4" s="73"/>
    </row>
    <row r="5" spans="1:13">
      <c r="A5" s="378"/>
      <c r="B5" s="378"/>
      <c r="C5" s="378"/>
      <c r="D5" s="378"/>
      <c r="E5" s="378"/>
      <c r="F5" s="378"/>
      <c r="G5" s="378"/>
      <c r="H5" s="378"/>
      <c r="I5" s="378"/>
      <c r="J5" s="378"/>
      <c r="K5" s="378"/>
      <c r="L5" s="378"/>
      <c r="M5" s="73"/>
    </row>
    <row r="6" spans="1:13" ht="39.75" customHeight="1">
      <c r="A6" s="379" t="s">
        <v>1</v>
      </c>
      <c r="B6" s="379"/>
      <c r="C6" s="379"/>
      <c r="D6" s="379"/>
      <c r="E6" s="379"/>
      <c r="F6" s="379"/>
      <c r="G6" s="379"/>
      <c r="H6" s="379"/>
      <c r="I6" s="379"/>
      <c r="J6" s="379"/>
      <c r="K6" s="379"/>
      <c r="L6" s="379"/>
      <c r="M6" s="83"/>
    </row>
    <row r="7" spans="1:13" ht="21" customHeight="1">
      <c r="A7" s="528" t="s">
        <v>2</v>
      </c>
      <c r="B7" s="528"/>
      <c r="C7" s="528"/>
      <c r="D7" s="528"/>
      <c r="E7" s="528"/>
      <c r="F7" s="528"/>
      <c r="G7" s="528"/>
      <c r="H7" s="528"/>
      <c r="I7" s="528"/>
      <c r="J7" s="528"/>
      <c r="K7" s="529"/>
      <c r="L7" s="528"/>
      <c r="M7" s="74"/>
    </row>
    <row r="8" spans="1:13" ht="21" customHeight="1">
      <c r="A8" s="528"/>
      <c r="B8" s="528"/>
      <c r="C8" s="528"/>
      <c r="D8" s="528"/>
      <c r="E8" s="528"/>
      <c r="F8" s="528"/>
      <c r="G8" s="528"/>
      <c r="H8" s="528"/>
      <c r="I8" s="528"/>
      <c r="J8" s="528"/>
      <c r="K8" s="529"/>
      <c r="L8" s="528"/>
      <c r="M8" s="74"/>
    </row>
    <row r="9" spans="1:13" ht="21" customHeight="1">
      <c r="A9" s="528"/>
      <c r="B9" s="528"/>
      <c r="C9" s="528"/>
      <c r="D9" s="528"/>
      <c r="E9" s="528"/>
      <c r="F9" s="528"/>
      <c r="G9" s="528"/>
      <c r="H9" s="528"/>
      <c r="I9" s="528"/>
      <c r="J9" s="528"/>
      <c r="K9" s="529"/>
      <c r="L9" s="528"/>
      <c r="M9" s="74"/>
    </row>
    <row r="10" spans="1:13" ht="21" customHeight="1">
      <c r="A10" s="528"/>
      <c r="B10" s="528"/>
      <c r="C10" s="528"/>
      <c r="D10" s="528"/>
      <c r="E10" s="528"/>
      <c r="F10" s="528"/>
      <c r="G10" s="528"/>
      <c r="H10" s="528"/>
      <c r="I10" s="528"/>
      <c r="J10" s="528"/>
      <c r="K10" s="529"/>
      <c r="L10" s="528"/>
      <c r="M10" s="74"/>
    </row>
    <row r="11" spans="1:13" ht="45" customHeight="1">
      <c r="A11" s="381" t="s">
        <v>3</v>
      </c>
      <c r="B11" s="382"/>
      <c r="C11" s="382"/>
      <c r="D11" s="382"/>
      <c r="E11" s="382"/>
      <c r="F11" s="382"/>
      <c r="G11" s="382"/>
      <c r="H11" s="382"/>
      <c r="I11" s="382"/>
      <c r="J11" s="382"/>
      <c r="K11" s="382"/>
      <c r="L11" s="383"/>
      <c r="M11" s="75"/>
    </row>
    <row r="12" spans="1:13">
      <c r="A12" s="391"/>
      <c r="B12" s="391"/>
      <c r="C12" s="391"/>
      <c r="D12" s="391"/>
      <c r="E12" s="391"/>
      <c r="F12" s="391"/>
      <c r="G12" s="391"/>
      <c r="H12" s="391"/>
      <c r="I12" s="391"/>
      <c r="J12" s="391"/>
      <c r="K12" s="390"/>
      <c r="L12" s="391"/>
      <c r="M12" s="72"/>
    </row>
    <row r="13" spans="1:13">
      <c r="A13" s="391"/>
      <c r="B13" s="391"/>
      <c r="C13" s="391"/>
      <c r="D13" s="391"/>
      <c r="E13" s="391"/>
      <c r="F13" s="391"/>
      <c r="G13" s="391"/>
      <c r="H13" s="391"/>
      <c r="I13" s="391"/>
      <c r="J13" s="391"/>
      <c r="K13" s="390"/>
      <c r="L13" s="391"/>
      <c r="M13" s="72"/>
    </row>
    <row r="14" spans="1:13" ht="30" customHeight="1">
      <c r="A14" s="367" t="s">
        <v>4</v>
      </c>
      <c r="B14" s="367"/>
      <c r="C14" s="367"/>
      <c r="D14" s="389" t="s">
        <v>5</v>
      </c>
      <c r="E14" s="389"/>
      <c r="F14" s="389"/>
      <c r="G14" s="389"/>
      <c r="H14" s="389"/>
      <c r="I14" s="389"/>
      <c r="J14" s="389"/>
      <c r="K14" s="389"/>
      <c r="L14" s="389"/>
      <c r="M14" s="75"/>
    </row>
    <row r="15" spans="1:13" ht="35.25" customHeight="1">
      <c r="A15" s="367" t="s">
        <v>6</v>
      </c>
      <c r="B15" s="367"/>
      <c r="C15" s="367"/>
      <c r="D15" s="389" t="s">
        <v>7</v>
      </c>
      <c r="E15" s="389"/>
      <c r="F15" s="389"/>
      <c r="G15" s="389"/>
      <c r="H15" s="389"/>
      <c r="I15" s="389"/>
      <c r="J15" s="389"/>
      <c r="K15" s="389"/>
      <c r="L15" s="389"/>
      <c r="M15" s="75"/>
    </row>
    <row r="16" spans="1:13" ht="83.25" customHeight="1">
      <c r="A16" s="367" t="s">
        <v>8</v>
      </c>
      <c r="B16" s="367"/>
      <c r="C16" s="367"/>
      <c r="D16" s="368" t="s">
        <v>9</v>
      </c>
      <c r="E16" s="368"/>
      <c r="F16" s="368"/>
      <c r="G16" s="368"/>
      <c r="H16" s="368"/>
      <c r="I16" s="368"/>
      <c r="J16" s="368"/>
      <c r="K16" s="369"/>
      <c r="L16" s="368"/>
      <c r="M16" s="84"/>
    </row>
    <row r="17" spans="1:13" ht="54" customHeight="1">
      <c r="A17" s="367" t="s">
        <v>10</v>
      </c>
      <c r="B17" s="367"/>
      <c r="C17" s="367"/>
      <c r="D17" s="388" t="s">
        <v>11</v>
      </c>
      <c r="E17" s="388"/>
      <c r="F17" s="388"/>
      <c r="G17" s="388"/>
      <c r="H17" s="388"/>
      <c r="I17" s="388"/>
      <c r="J17" s="388"/>
      <c r="K17" s="389"/>
      <c r="L17" s="388"/>
      <c r="M17" s="74"/>
    </row>
    <row r="18" spans="1:13">
      <c r="A18" s="390"/>
      <c r="B18" s="390"/>
      <c r="C18" s="390"/>
      <c r="D18" s="390"/>
      <c r="E18" s="390"/>
      <c r="F18" s="390"/>
      <c r="G18" s="390"/>
      <c r="H18" s="390"/>
      <c r="I18" s="390"/>
      <c r="J18" s="390"/>
      <c r="K18" s="390"/>
      <c r="L18" s="390"/>
      <c r="M18" s="73"/>
    </row>
    <row r="19" spans="1:13" hidden="1">
      <c r="A19" s="391"/>
      <c r="B19" s="391"/>
      <c r="C19" s="391"/>
      <c r="D19" s="391"/>
      <c r="E19" s="391"/>
      <c r="F19" s="391"/>
      <c r="G19" s="391"/>
      <c r="H19" s="391"/>
      <c r="I19" s="391"/>
      <c r="J19" s="391"/>
      <c r="K19" s="391"/>
      <c r="L19" s="391"/>
      <c r="M19" s="72"/>
    </row>
    <row r="20" spans="1:13" hidden="1">
      <c r="A20" s="391"/>
      <c r="B20" s="391"/>
      <c r="C20" s="391"/>
      <c r="D20" s="391"/>
      <c r="E20" s="391"/>
      <c r="F20" s="391"/>
      <c r="G20" s="391"/>
      <c r="H20" s="391"/>
      <c r="I20" s="391"/>
      <c r="J20" s="391"/>
      <c r="K20" s="391"/>
      <c r="L20" s="391"/>
      <c r="M20" s="72"/>
    </row>
    <row r="21" spans="1:13" hidden="1">
      <c r="A21" s="391"/>
      <c r="B21" s="391"/>
      <c r="C21" s="391"/>
      <c r="D21" s="391"/>
      <c r="E21" s="391"/>
      <c r="F21" s="391"/>
      <c r="G21" s="391"/>
      <c r="H21" s="391"/>
      <c r="I21" s="391"/>
      <c r="J21" s="391"/>
      <c r="K21" s="391"/>
      <c r="L21" s="391"/>
      <c r="M21" s="72"/>
    </row>
    <row r="22" spans="1:13" hidden="1">
      <c r="A22" s="391"/>
      <c r="B22" s="391"/>
      <c r="C22" s="391"/>
      <c r="D22" s="391"/>
      <c r="E22" s="391"/>
      <c r="F22" s="391"/>
      <c r="G22" s="391"/>
      <c r="H22" s="391"/>
      <c r="I22" s="391"/>
      <c r="J22" s="391"/>
      <c r="K22" s="391"/>
      <c r="L22" s="391"/>
      <c r="M22" s="72"/>
    </row>
    <row r="23" spans="1:13" hidden="1">
      <c r="A23" s="391"/>
      <c r="B23" s="391"/>
      <c r="C23" s="391"/>
      <c r="D23" s="391"/>
      <c r="E23" s="391"/>
      <c r="F23" s="391"/>
      <c r="G23" s="391"/>
      <c r="H23" s="391"/>
      <c r="I23" s="391"/>
      <c r="J23" s="391"/>
      <c r="K23" s="391"/>
      <c r="L23" s="391"/>
      <c r="M23" s="72"/>
    </row>
    <row r="24" spans="1:13" ht="8.25" customHeight="1">
      <c r="A24" s="391"/>
      <c r="B24" s="391"/>
      <c r="C24" s="391"/>
      <c r="D24" s="391"/>
      <c r="E24" s="391"/>
      <c r="F24" s="391"/>
      <c r="G24" s="391"/>
      <c r="H24" s="391"/>
      <c r="I24" s="391"/>
      <c r="J24" s="391"/>
      <c r="K24" s="390"/>
      <c r="L24" s="391"/>
      <c r="M24" s="72"/>
    </row>
    <row r="25" spans="1:13" ht="33.75" customHeight="1">
      <c r="A25" s="379" t="s">
        <v>12</v>
      </c>
      <c r="B25" s="379"/>
      <c r="C25" s="379"/>
      <c r="D25" s="379"/>
      <c r="E25" s="379"/>
      <c r="F25" s="379"/>
      <c r="G25" s="379"/>
      <c r="H25" s="379"/>
      <c r="I25" s="379"/>
      <c r="J25" s="379"/>
      <c r="K25" s="379"/>
      <c r="L25" s="379"/>
      <c r="M25" s="83"/>
    </row>
    <row r="26" spans="1:13" ht="134.25" customHeight="1">
      <c r="A26" s="392" t="s">
        <v>13</v>
      </c>
      <c r="B26" s="392"/>
      <c r="C26" s="392"/>
      <c r="D26" s="392"/>
      <c r="E26" s="392"/>
      <c r="F26" s="392"/>
      <c r="G26" s="392"/>
      <c r="H26" s="392"/>
      <c r="I26" s="392"/>
      <c r="J26" s="392"/>
      <c r="K26" s="393"/>
      <c r="L26" s="392"/>
      <c r="M26" s="74"/>
    </row>
    <row r="27" spans="1:13" ht="28.5" customHeight="1">
      <c r="A27" s="384" t="s">
        <v>14</v>
      </c>
      <c r="B27" s="384"/>
      <c r="C27" s="384"/>
      <c r="D27" s="384"/>
      <c r="E27" s="384"/>
      <c r="F27" s="384"/>
      <c r="G27" s="384"/>
      <c r="H27" s="384"/>
      <c r="I27" s="384"/>
      <c r="J27" s="384"/>
      <c r="K27" s="384"/>
      <c r="L27" s="384"/>
      <c r="M27" s="75"/>
    </row>
    <row r="28" spans="1:13" ht="18">
      <c r="A28" s="530" t="s">
        <v>430</v>
      </c>
      <c r="B28" s="530"/>
      <c r="C28" s="530"/>
      <c r="D28" s="530"/>
      <c r="E28" s="530"/>
      <c r="F28" s="530"/>
      <c r="G28" s="530"/>
      <c r="H28" s="530"/>
      <c r="I28" s="530"/>
      <c r="J28" s="530"/>
      <c r="K28" s="531"/>
      <c r="L28" s="530"/>
      <c r="M28" s="74"/>
    </row>
    <row r="29" spans="1:13" ht="18">
      <c r="A29" s="530"/>
      <c r="B29" s="530"/>
      <c r="C29" s="530"/>
      <c r="D29" s="530"/>
      <c r="E29" s="530"/>
      <c r="F29" s="530"/>
      <c r="G29" s="530"/>
      <c r="H29" s="530"/>
      <c r="I29" s="530"/>
      <c r="J29" s="530"/>
      <c r="K29" s="531"/>
      <c r="L29" s="530"/>
      <c r="M29" s="74"/>
    </row>
    <row r="30" spans="1:13" ht="18">
      <c r="A30" s="530"/>
      <c r="B30" s="530"/>
      <c r="C30" s="530"/>
      <c r="D30" s="530"/>
      <c r="E30" s="530"/>
      <c r="F30" s="530"/>
      <c r="G30" s="530"/>
      <c r="H30" s="530"/>
      <c r="I30" s="530"/>
      <c r="J30" s="530"/>
      <c r="K30" s="531"/>
      <c r="L30" s="530"/>
      <c r="M30" s="74"/>
    </row>
    <row r="31" spans="1:13" ht="18">
      <c r="A31" s="530"/>
      <c r="B31" s="530"/>
      <c r="C31" s="530"/>
      <c r="D31" s="530"/>
      <c r="E31" s="530"/>
      <c r="F31" s="530"/>
      <c r="G31" s="530"/>
      <c r="H31" s="530"/>
      <c r="I31" s="530"/>
      <c r="J31" s="530"/>
      <c r="K31" s="531"/>
      <c r="L31" s="530"/>
      <c r="M31" s="74"/>
    </row>
    <row r="32" spans="1:13" ht="18">
      <c r="A32" s="530"/>
      <c r="B32" s="530"/>
      <c r="C32" s="530"/>
      <c r="D32" s="530"/>
      <c r="E32" s="530"/>
      <c r="F32" s="530"/>
      <c r="G32" s="530"/>
      <c r="H32" s="530"/>
      <c r="I32" s="530"/>
      <c r="J32" s="530"/>
      <c r="K32" s="531"/>
      <c r="L32" s="530"/>
      <c r="M32" s="74"/>
    </row>
    <row r="33" spans="1:15" s="4" customFormat="1" ht="32.25" customHeight="1">
      <c r="A33" s="386" t="s">
        <v>16</v>
      </c>
      <c r="B33" s="386"/>
      <c r="C33" s="387" t="s">
        <v>17</v>
      </c>
      <c r="D33" s="387"/>
      <c r="E33" s="386" t="s">
        <v>18</v>
      </c>
      <c r="F33" s="386"/>
      <c r="G33" s="386"/>
      <c r="H33" s="386" t="s">
        <v>19</v>
      </c>
      <c r="I33" s="386"/>
      <c r="J33" s="386"/>
      <c r="K33" s="386" t="s">
        <v>36</v>
      </c>
      <c r="L33" s="386"/>
      <c r="M33" s="85"/>
      <c r="N33" s="4" t="s">
        <v>431</v>
      </c>
    </row>
    <row r="34" spans="1:15" s="4" customFormat="1" ht="31.5" customHeight="1">
      <c r="A34" s="461" t="s">
        <v>21</v>
      </c>
      <c r="B34" s="461"/>
      <c r="C34" s="462">
        <f>+B55</f>
        <v>9</v>
      </c>
      <c r="D34" s="462"/>
      <c r="E34" s="463">
        <f>+E55</f>
        <v>246103101132</v>
      </c>
      <c r="F34" s="463"/>
      <c r="G34" s="463"/>
      <c r="H34" s="463">
        <f>+G55</f>
        <v>12934800000</v>
      </c>
      <c r="I34" s="463"/>
      <c r="J34" s="463"/>
      <c r="K34" s="512">
        <f t="shared" ref="K34:K40" si="0">+E34+H34</f>
        <v>259037901132</v>
      </c>
      <c r="L34" s="513"/>
      <c r="M34" s="118"/>
    </row>
    <row r="35" spans="1:15" s="4" customFormat="1" ht="21" customHeight="1">
      <c r="A35" s="461" t="s">
        <v>22</v>
      </c>
      <c r="B35" s="514"/>
      <c r="C35" s="462">
        <f>+B72</f>
        <v>12</v>
      </c>
      <c r="D35" s="462"/>
      <c r="E35" s="463">
        <f>+E72</f>
        <v>193989280000</v>
      </c>
      <c r="F35" s="463"/>
      <c r="G35" s="463"/>
      <c r="H35" s="463">
        <f>+G72</f>
        <v>2200000000</v>
      </c>
      <c r="I35" s="463"/>
      <c r="J35" s="463"/>
      <c r="K35" s="512">
        <f t="shared" si="0"/>
        <v>196189280000</v>
      </c>
      <c r="L35" s="513"/>
      <c r="M35" s="118"/>
    </row>
    <row r="36" spans="1:15" s="4" customFormat="1" ht="24.75" customHeight="1">
      <c r="A36" s="514" t="s">
        <v>23</v>
      </c>
      <c r="B36" s="514"/>
      <c r="C36" s="462">
        <f>+B87</f>
        <v>10</v>
      </c>
      <c r="D36" s="462"/>
      <c r="E36" s="463">
        <f>+E87</f>
        <v>105960649555</v>
      </c>
      <c r="F36" s="463"/>
      <c r="G36" s="463"/>
      <c r="H36" s="463">
        <f>+G87</f>
        <v>0</v>
      </c>
      <c r="I36" s="463"/>
      <c r="J36" s="463"/>
      <c r="K36" s="512">
        <f t="shared" si="0"/>
        <v>105960649555</v>
      </c>
      <c r="L36" s="513"/>
      <c r="M36" s="118"/>
    </row>
    <row r="37" spans="1:15" s="4" customFormat="1" ht="30.75" customHeight="1">
      <c r="A37" s="461" t="s">
        <v>24</v>
      </c>
      <c r="B37" s="461"/>
      <c r="C37" s="462">
        <f>+B148</f>
        <v>56</v>
      </c>
      <c r="D37" s="462"/>
      <c r="E37" s="463">
        <f>+E148</f>
        <v>333542505367</v>
      </c>
      <c r="F37" s="463"/>
      <c r="G37" s="463"/>
      <c r="H37" s="463">
        <f>+G148</f>
        <v>17386531099</v>
      </c>
      <c r="I37" s="463"/>
      <c r="J37" s="463"/>
      <c r="K37" s="512">
        <f t="shared" si="0"/>
        <v>350929036466</v>
      </c>
      <c r="L37" s="513"/>
      <c r="M37" s="118"/>
      <c r="N37" s="58">
        <f>+P96</f>
        <v>36894524352</v>
      </c>
      <c r="O37" s="77">
        <f>+E41+E210</f>
        <v>27532720915889.207</v>
      </c>
    </row>
    <row r="38" spans="1:15" s="4" customFormat="1" ht="28.5" customHeight="1">
      <c r="A38" s="514" t="s">
        <v>25</v>
      </c>
      <c r="B38" s="514"/>
      <c r="C38" s="462">
        <f>+B164</f>
        <v>11</v>
      </c>
      <c r="D38" s="462"/>
      <c r="E38" s="463">
        <f>+E164</f>
        <v>206934928242</v>
      </c>
      <c r="F38" s="463"/>
      <c r="G38" s="463"/>
      <c r="H38" s="463">
        <f>+G164</f>
        <v>5000000000</v>
      </c>
      <c r="I38" s="463"/>
      <c r="J38" s="463"/>
      <c r="K38" s="512">
        <f t="shared" si="0"/>
        <v>211934928242</v>
      </c>
      <c r="L38" s="513"/>
      <c r="M38" s="118"/>
    </row>
    <row r="39" spans="1:15" s="4" customFormat="1" ht="24" customHeight="1">
      <c r="A39" s="514" t="s">
        <v>26</v>
      </c>
      <c r="B39" s="514"/>
      <c r="C39" s="462">
        <f>+B175</f>
        <v>6</v>
      </c>
      <c r="D39" s="462"/>
      <c r="E39" s="463">
        <f>+E175</f>
        <v>77542571428</v>
      </c>
      <c r="F39" s="463"/>
      <c r="G39" s="463"/>
      <c r="H39" s="463">
        <f>+G175</f>
        <v>0</v>
      </c>
      <c r="I39" s="463"/>
      <c r="J39" s="463"/>
      <c r="K39" s="512">
        <f t="shared" si="0"/>
        <v>77542571428</v>
      </c>
      <c r="L39" s="513"/>
      <c r="M39" s="118"/>
    </row>
    <row r="40" spans="1:15" s="4" customFormat="1" ht="22.5" customHeight="1">
      <c r="A40" s="514" t="s">
        <v>27</v>
      </c>
      <c r="B40" s="514"/>
      <c r="C40" s="462">
        <f>+B192</f>
        <v>13</v>
      </c>
      <c r="D40" s="462"/>
      <c r="E40" s="463">
        <f>+E192</f>
        <v>22262275654199.918</v>
      </c>
      <c r="F40" s="463"/>
      <c r="G40" s="463"/>
      <c r="H40" s="463">
        <f>+G192</f>
        <v>22000000000</v>
      </c>
      <c r="I40" s="463"/>
      <c r="J40" s="463"/>
      <c r="K40" s="512">
        <f t="shared" si="0"/>
        <v>22284275654199.918</v>
      </c>
      <c r="L40" s="513"/>
      <c r="M40" s="118"/>
    </row>
    <row r="41" spans="1:15" s="4" customFormat="1" ht="33.75" customHeight="1">
      <c r="A41" s="394" t="s">
        <v>28</v>
      </c>
      <c r="B41" s="394"/>
      <c r="C41" s="395">
        <f>SUM(C34:D40)</f>
        <v>117</v>
      </c>
      <c r="D41" s="395"/>
      <c r="E41" s="396">
        <f>SUM(E34:G40)</f>
        <v>23426348689923.918</v>
      </c>
      <c r="F41" s="396"/>
      <c r="G41" s="396"/>
      <c r="H41" s="396">
        <f>SUM(H34:J40)</f>
        <v>59521331099</v>
      </c>
      <c r="I41" s="396"/>
      <c r="J41" s="396"/>
      <c r="K41" s="397">
        <f>SUM(K34:L40)</f>
        <v>23485870021022.918</v>
      </c>
      <c r="L41" s="398"/>
      <c r="M41" s="86"/>
      <c r="N41" s="110"/>
    </row>
    <row r="42" spans="1:15" s="4" customFormat="1" ht="25.5" customHeight="1">
      <c r="A42" s="402" t="s">
        <v>29</v>
      </c>
      <c r="B42" s="402"/>
      <c r="C42" s="402"/>
      <c r="D42" s="402"/>
      <c r="E42" s="402"/>
      <c r="F42" s="402"/>
      <c r="G42" s="402"/>
      <c r="H42" s="402"/>
      <c r="I42" s="402"/>
      <c r="J42" s="402"/>
      <c r="K42" s="403"/>
      <c r="L42" s="402"/>
      <c r="M42" s="76"/>
    </row>
    <row r="43" spans="1:15" s="4" customFormat="1" ht="13.5" customHeight="1">
      <c r="A43" s="23" t="s">
        <v>432</v>
      </c>
      <c r="B43" s="24"/>
      <c r="C43" s="24"/>
      <c r="D43" s="24"/>
      <c r="E43" s="24"/>
      <c r="F43" s="24"/>
      <c r="G43" s="24"/>
      <c r="H43" s="24"/>
      <c r="I43" s="24"/>
      <c r="J43" s="24"/>
      <c r="K43" s="59"/>
      <c r="L43" s="24"/>
      <c r="M43" s="87"/>
    </row>
    <row r="44" spans="1:15" ht="34.5" customHeight="1">
      <c r="A44" s="404" t="s">
        <v>31</v>
      </c>
      <c r="B44" s="404"/>
      <c r="C44" s="404"/>
      <c r="D44" s="404"/>
      <c r="E44" s="404"/>
      <c r="F44" s="404"/>
      <c r="G44" s="404"/>
      <c r="H44" s="404"/>
      <c r="I44" s="404"/>
      <c r="J44" s="404"/>
      <c r="K44" s="404"/>
      <c r="L44" s="404"/>
      <c r="M44" s="88"/>
      <c r="O44" s="4"/>
    </row>
    <row r="45" spans="1:15" ht="15">
      <c r="A45" s="19" t="s">
        <v>32</v>
      </c>
      <c r="B45" s="405" t="s">
        <v>33</v>
      </c>
      <c r="C45" s="405"/>
      <c r="D45" s="405"/>
      <c r="E45" s="405" t="s">
        <v>34</v>
      </c>
      <c r="F45" s="405"/>
      <c r="G45" s="405" t="s">
        <v>35</v>
      </c>
      <c r="H45" s="405"/>
      <c r="I45" s="405" t="s">
        <v>36</v>
      </c>
      <c r="J45" s="405"/>
      <c r="K45" s="19" t="s">
        <v>37</v>
      </c>
      <c r="L45" s="19" t="s">
        <v>38</v>
      </c>
      <c r="M45" s="88"/>
      <c r="O45" s="4"/>
    </row>
    <row r="46" spans="1:15" ht="65.25" customHeight="1" outlineLevel="1">
      <c r="A46" s="28" t="s">
        <v>40</v>
      </c>
      <c r="B46" s="399" t="s">
        <v>41</v>
      </c>
      <c r="C46" s="399"/>
      <c r="D46" s="399"/>
      <c r="E46" s="400">
        <v>5804480331</v>
      </c>
      <c r="F46" s="401"/>
      <c r="G46" s="400">
        <v>0</v>
      </c>
      <c r="H46" s="401"/>
      <c r="I46" s="400">
        <f>+G46+E46</f>
        <v>5804480331</v>
      </c>
      <c r="J46" s="401"/>
      <c r="K46" s="61" t="s">
        <v>42</v>
      </c>
      <c r="L46" s="34" t="s">
        <v>433</v>
      </c>
      <c r="M46" s="89"/>
    </row>
    <row r="47" spans="1:15" ht="65.25" customHeight="1" outlineLevel="1">
      <c r="A47" s="28" t="s">
        <v>40</v>
      </c>
      <c r="B47" s="399" t="s">
        <v>43</v>
      </c>
      <c r="C47" s="399"/>
      <c r="D47" s="399"/>
      <c r="E47" s="400">
        <v>6015778891</v>
      </c>
      <c r="F47" s="401"/>
      <c r="G47" s="400">
        <v>0</v>
      </c>
      <c r="H47" s="401"/>
      <c r="I47" s="400">
        <f>+G47+E47</f>
        <v>6015778891</v>
      </c>
      <c r="J47" s="401"/>
      <c r="K47" s="60" t="s">
        <v>42</v>
      </c>
      <c r="L47" s="34" t="s">
        <v>434</v>
      </c>
      <c r="M47" s="89"/>
    </row>
    <row r="48" spans="1:15" ht="65.25" customHeight="1" outlineLevel="1">
      <c r="A48" s="28" t="s">
        <v>40</v>
      </c>
      <c r="B48" s="406" t="s">
        <v>44</v>
      </c>
      <c r="C48" s="406"/>
      <c r="D48" s="406"/>
      <c r="E48" s="407">
        <v>89137132435</v>
      </c>
      <c r="F48" s="408"/>
      <c r="G48" s="407">
        <v>0</v>
      </c>
      <c r="H48" s="408"/>
      <c r="I48" s="407">
        <f t="shared" ref="I48:I54" si="1">+E48+G48</f>
        <v>89137132435</v>
      </c>
      <c r="J48" s="408"/>
      <c r="K48" s="67" t="s">
        <v>42</v>
      </c>
      <c r="L48" s="35" t="s">
        <v>435</v>
      </c>
      <c r="M48" s="89"/>
      <c r="N48" s="71"/>
      <c r="O48" s="121"/>
    </row>
    <row r="49" spans="1:15" ht="65.25" customHeight="1" outlineLevel="1">
      <c r="A49" s="28" t="s">
        <v>40</v>
      </c>
      <c r="B49" s="406" t="s">
        <v>45</v>
      </c>
      <c r="C49" s="406"/>
      <c r="D49" s="406"/>
      <c r="E49" s="407">
        <v>6743459012</v>
      </c>
      <c r="F49" s="408"/>
      <c r="G49" s="407">
        <v>0</v>
      </c>
      <c r="H49" s="408"/>
      <c r="I49" s="407">
        <f t="shared" si="1"/>
        <v>6743459012</v>
      </c>
      <c r="J49" s="408"/>
      <c r="K49" s="67" t="s">
        <v>42</v>
      </c>
      <c r="L49" s="35" t="s">
        <v>436</v>
      </c>
      <c r="M49" s="89"/>
      <c r="N49" s="71"/>
      <c r="O49" s="121"/>
    </row>
    <row r="50" spans="1:15" ht="65.25" customHeight="1" outlineLevel="1">
      <c r="A50" s="28" t="s">
        <v>40</v>
      </c>
      <c r="B50" s="406" t="s">
        <v>46</v>
      </c>
      <c r="C50" s="406"/>
      <c r="D50" s="406"/>
      <c r="E50" s="400">
        <v>76576476996</v>
      </c>
      <c r="F50" s="401"/>
      <c r="G50" s="400">
        <v>12934800000</v>
      </c>
      <c r="H50" s="401"/>
      <c r="I50" s="400">
        <f t="shared" si="1"/>
        <v>89511276996</v>
      </c>
      <c r="J50" s="401"/>
      <c r="K50" s="62" t="s">
        <v>437</v>
      </c>
      <c r="L50" s="34" t="s">
        <v>438</v>
      </c>
      <c r="M50" s="89"/>
      <c r="N50" s="71"/>
      <c r="O50" s="121"/>
    </row>
    <row r="51" spans="1:15" ht="43.5" customHeight="1" outlineLevel="1">
      <c r="A51" s="28" t="s">
        <v>48</v>
      </c>
      <c r="B51" s="399" t="s">
        <v>49</v>
      </c>
      <c r="C51" s="399"/>
      <c r="D51" s="399"/>
      <c r="E51" s="400">
        <v>2040317423</v>
      </c>
      <c r="F51" s="401"/>
      <c r="G51" s="400">
        <v>0</v>
      </c>
      <c r="H51" s="401"/>
      <c r="I51" s="400">
        <f t="shared" si="1"/>
        <v>2040317423</v>
      </c>
      <c r="J51" s="401"/>
      <c r="K51" s="60" t="s">
        <v>50</v>
      </c>
      <c r="L51" s="34" t="s">
        <v>439</v>
      </c>
      <c r="M51" s="89"/>
    </row>
    <row r="52" spans="1:15" ht="39.75" customHeight="1" outlineLevel="1">
      <c r="A52" s="28" t="s">
        <v>48</v>
      </c>
      <c r="B52" s="399" t="s">
        <v>51</v>
      </c>
      <c r="C52" s="399"/>
      <c r="D52" s="399"/>
      <c r="E52" s="400">
        <v>24844000000</v>
      </c>
      <c r="F52" s="401"/>
      <c r="G52" s="400">
        <v>0</v>
      </c>
      <c r="H52" s="401"/>
      <c r="I52" s="400">
        <f t="shared" si="1"/>
        <v>24844000000</v>
      </c>
      <c r="J52" s="401"/>
      <c r="K52" s="60" t="s">
        <v>50</v>
      </c>
      <c r="L52" s="34" t="s">
        <v>440</v>
      </c>
      <c r="M52" s="89"/>
    </row>
    <row r="53" spans="1:15" ht="65.25" customHeight="1" outlineLevel="1">
      <c r="A53" s="28" t="s">
        <v>48</v>
      </c>
      <c r="B53" s="399" t="s">
        <v>52</v>
      </c>
      <c r="C53" s="399"/>
      <c r="D53" s="399"/>
      <c r="E53" s="400">
        <v>33417519388</v>
      </c>
      <c r="F53" s="401"/>
      <c r="G53" s="400">
        <v>0</v>
      </c>
      <c r="H53" s="401"/>
      <c r="I53" s="400">
        <f t="shared" si="1"/>
        <v>33417519388</v>
      </c>
      <c r="J53" s="401"/>
      <c r="K53" s="60" t="s">
        <v>50</v>
      </c>
      <c r="L53" s="37" t="s">
        <v>441</v>
      </c>
      <c r="M53" s="90"/>
    </row>
    <row r="54" spans="1:15" ht="65.25" customHeight="1" outlineLevel="1">
      <c r="A54" s="28" t="s">
        <v>48</v>
      </c>
      <c r="B54" s="399" t="s">
        <v>53</v>
      </c>
      <c r="C54" s="399"/>
      <c r="D54" s="399"/>
      <c r="E54" s="400">
        <v>1523936656</v>
      </c>
      <c r="F54" s="401"/>
      <c r="G54" s="400">
        <v>0</v>
      </c>
      <c r="H54" s="401"/>
      <c r="I54" s="400">
        <f t="shared" si="1"/>
        <v>1523936656</v>
      </c>
      <c r="J54" s="401"/>
      <c r="K54" s="60" t="s">
        <v>50</v>
      </c>
      <c r="L54" s="37" t="s">
        <v>442</v>
      </c>
      <c r="M54" s="90"/>
    </row>
    <row r="55" spans="1:15" ht="22.5" customHeight="1">
      <c r="A55" s="14" t="s">
        <v>54</v>
      </c>
      <c r="B55" s="404">
        <f>+COUNTA(B46:D54)</f>
        <v>9</v>
      </c>
      <c r="C55" s="404"/>
      <c r="D55" s="404"/>
      <c r="E55" s="409">
        <f>SUM(E46:F54)</f>
        <v>246103101132</v>
      </c>
      <c r="F55" s="409"/>
      <c r="G55" s="409">
        <f>SUM(G46:H54)</f>
        <v>12934800000</v>
      </c>
      <c r="H55" s="409"/>
      <c r="I55" s="409">
        <f>SUM(I46:J54)</f>
        <v>259037901132</v>
      </c>
      <c r="J55" s="409"/>
      <c r="K55" s="14"/>
      <c r="L55" s="16"/>
      <c r="M55" s="91"/>
    </row>
    <row r="56" spans="1:15" ht="22.5" customHeight="1">
      <c r="A56" s="413" t="s">
        <v>55</v>
      </c>
      <c r="B56" s="413"/>
      <c r="C56" s="413"/>
      <c r="D56" s="413"/>
      <c r="E56" s="413"/>
      <c r="F56" s="413"/>
      <c r="G56" s="414"/>
      <c r="H56" s="414"/>
      <c r="I56" s="414"/>
      <c r="J56" s="414"/>
      <c r="K56" s="63"/>
      <c r="L56" s="18"/>
      <c r="M56" s="18"/>
    </row>
    <row r="57" spans="1:15" ht="22.5" customHeight="1">
      <c r="A57" s="48"/>
      <c r="B57" s="48"/>
      <c r="C57" s="48"/>
      <c r="D57" s="48"/>
      <c r="E57" s="48"/>
      <c r="F57" s="48"/>
      <c r="G57" s="51"/>
      <c r="H57" s="51"/>
      <c r="I57" s="51"/>
      <c r="J57" s="51"/>
      <c r="K57" s="63"/>
      <c r="L57" s="18"/>
      <c r="M57" s="18"/>
    </row>
    <row r="58" spans="1:15" ht="34.5" customHeight="1">
      <c r="A58" s="404" t="s">
        <v>56</v>
      </c>
      <c r="B58" s="404"/>
      <c r="C58" s="404"/>
      <c r="D58" s="404"/>
      <c r="E58" s="404"/>
      <c r="F58" s="404"/>
      <c r="G58" s="404"/>
      <c r="H58" s="404"/>
      <c r="I58" s="404"/>
      <c r="J58" s="404"/>
      <c r="K58" s="404"/>
      <c r="L58" s="404"/>
      <c r="M58" s="88"/>
    </row>
    <row r="59" spans="1:15" ht="27.75" customHeight="1">
      <c r="A59" s="14" t="s">
        <v>32</v>
      </c>
      <c r="B59" s="404" t="s">
        <v>33</v>
      </c>
      <c r="C59" s="404"/>
      <c r="D59" s="404"/>
      <c r="E59" s="404" t="s">
        <v>34</v>
      </c>
      <c r="F59" s="404"/>
      <c r="G59" s="404" t="s">
        <v>35</v>
      </c>
      <c r="H59" s="404"/>
      <c r="I59" s="404" t="s">
        <v>36</v>
      </c>
      <c r="J59" s="404"/>
      <c r="K59" s="14" t="s">
        <v>37</v>
      </c>
      <c r="L59" s="14" t="s">
        <v>38</v>
      </c>
      <c r="M59" s="88"/>
    </row>
    <row r="60" spans="1:15" ht="36.75" customHeight="1" outlineLevel="1">
      <c r="A60" s="28" t="s">
        <v>57</v>
      </c>
      <c r="B60" s="399" t="s">
        <v>58</v>
      </c>
      <c r="C60" s="399"/>
      <c r="D60" s="399"/>
      <c r="E60" s="400">
        <v>3000000000</v>
      </c>
      <c r="F60" s="401"/>
      <c r="G60" s="400">
        <v>0</v>
      </c>
      <c r="H60" s="401"/>
      <c r="I60" s="400">
        <f t="shared" ref="I60:I71" si="2">+G60+E60</f>
        <v>3000000000</v>
      </c>
      <c r="J60" s="401"/>
      <c r="K60" s="60" t="s">
        <v>59</v>
      </c>
      <c r="L60" s="34" t="s">
        <v>443</v>
      </c>
      <c r="M60" s="89"/>
    </row>
    <row r="61" spans="1:15" ht="35.25" customHeight="1" outlineLevel="1">
      <c r="A61" s="28" t="s">
        <v>57</v>
      </c>
      <c r="B61" s="399" t="s">
        <v>60</v>
      </c>
      <c r="C61" s="399"/>
      <c r="D61" s="399"/>
      <c r="E61" s="400">
        <v>700000000</v>
      </c>
      <c r="F61" s="401"/>
      <c r="G61" s="400">
        <v>0</v>
      </c>
      <c r="H61" s="401"/>
      <c r="I61" s="400">
        <f t="shared" si="2"/>
        <v>700000000</v>
      </c>
      <c r="J61" s="401"/>
      <c r="K61" s="60" t="s">
        <v>59</v>
      </c>
      <c r="L61" s="34" t="s">
        <v>444</v>
      </c>
      <c r="M61" s="89"/>
    </row>
    <row r="62" spans="1:15" ht="69" customHeight="1" outlineLevel="1">
      <c r="A62" s="28" t="s">
        <v>57</v>
      </c>
      <c r="B62" s="399" t="s">
        <v>61</v>
      </c>
      <c r="C62" s="399"/>
      <c r="D62" s="399"/>
      <c r="E62" s="400">
        <v>500000000</v>
      </c>
      <c r="F62" s="401"/>
      <c r="G62" s="400">
        <v>0</v>
      </c>
      <c r="H62" s="401"/>
      <c r="I62" s="400">
        <f t="shared" si="2"/>
        <v>500000000</v>
      </c>
      <c r="J62" s="401"/>
      <c r="K62" s="60" t="s">
        <v>59</v>
      </c>
      <c r="L62" s="34" t="s">
        <v>445</v>
      </c>
      <c r="M62" s="89"/>
    </row>
    <row r="63" spans="1:15" ht="72.75" customHeight="1" outlineLevel="1">
      <c r="A63" s="28" t="s">
        <v>57</v>
      </c>
      <c r="B63" s="399" t="s">
        <v>62</v>
      </c>
      <c r="C63" s="399"/>
      <c r="D63" s="399"/>
      <c r="E63" s="400">
        <v>36353000000</v>
      </c>
      <c r="F63" s="401"/>
      <c r="G63" s="400">
        <v>0</v>
      </c>
      <c r="H63" s="401"/>
      <c r="I63" s="400">
        <f t="shared" si="2"/>
        <v>36353000000</v>
      </c>
      <c r="J63" s="401"/>
      <c r="K63" s="60" t="s">
        <v>59</v>
      </c>
      <c r="L63" s="34" t="s">
        <v>446</v>
      </c>
      <c r="M63" s="89"/>
    </row>
    <row r="64" spans="1:15" ht="51.75" customHeight="1" outlineLevel="1">
      <c r="A64" s="28" t="s">
        <v>57</v>
      </c>
      <c r="B64" s="399" t="s">
        <v>63</v>
      </c>
      <c r="C64" s="399"/>
      <c r="D64" s="399"/>
      <c r="E64" s="400">
        <v>2000000000</v>
      </c>
      <c r="F64" s="401"/>
      <c r="G64" s="400">
        <v>0</v>
      </c>
      <c r="H64" s="401"/>
      <c r="I64" s="400">
        <f t="shared" si="2"/>
        <v>2000000000</v>
      </c>
      <c r="J64" s="401"/>
      <c r="K64" s="60" t="s">
        <v>59</v>
      </c>
      <c r="L64" s="34" t="s">
        <v>447</v>
      </c>
      <c r="M64" s="89"/>
    </row>
    <row r="65" spans="1:13" ht="78" customHeight="1" outlineLevel="1">
      <c r="A65" s="28" t="s">
        <v>57</v>
      </c>
      <c r="B65" s="399" t="s">
        <v>64</v>
      </c>
      <c r="C65" s="399"/>
      <c r="D65" s="399"/>
      <c r="E65" s="400">
        <v>43000000000</v>
      </c>
      <c r="F65" s="401"/>
      <c r="G65" s="400">
        <v>0</v>
      </c>
      <c r="H65" s="401"/>
      <c r="I65" s="400">
        <f t="shared" si="2"/>
        <v>43000000000</v>
      </c>
      <c r="J65" s="401"/>
      <c r="K65" s="60" t="s">
        <v>59</v>
      </c>
      <c r="L65" s="34" t="s">
        <v>448</v>
      </c>
      <c r="M65" s="89"/>
    </row>
    <row r="66" spans="1:13" ht="44.25" customHeight="1" outlineLevel="1">
      <c r="A66" s="28" t="s">
        <v>57</v>
      </c>
      <c r="B66" s="399" t="s">
        <v>65</v>
      </c>
      <c r="C66" s="399"/>
      <c r="D66" s="399"/>
      <c r="E66" s="400">
        <v>52000000000</v>
      </c>
      <c r="F66" s="401"/>
      <c r="G66" s="400">
        <v>0</v>
      </c>
      <c r="H66" s="401"/>
      <c r="I66" s="400">
        <f t="shared" si="2"/>
        <v>52000000000</v>
      </c>
      <c r="J66" s="401"/>
      <c r="K66" s="60" t="s">
        <v>59</v>
      </c>
      <c r="L66" s="34" t="s">
        <v>449</v>
      </c>
      <c r="M66" s="89"/>
    </row>
    <row r="67" spans="1:13" ht="63" customHeight="1" outlineLevel="1">
      <c r="A67" s="28" t="s">
        <v>57</v>
      </c>
      <c r="B67" s="399" t="s">
        <v>66</v>
      </c>
      <c r="C67" s="399"/>
      <c r="D67" s="399"/>
      <c r="E67" s="400">
        <v>31353000000</v>
      </c>
      <c r="F67" s="401"/>
      <c r="G67" s="400">
        <v>0</v>
      </c>
      <c r="H67" s="401"/>
      <c r="I67" s="400">
        <f t="shared" si="2"/>
        <v>31353000000</v>
      </c>
      <c r="J67" s="401"/>
      <c r="K67" s="60" t="s">
        <v>59</v>
      </c>
      <c r="L67" s="34" t="s">
        <v>450</v>
      </c>
      <c r="M67" s="89"/>
    </row>
    <row r="68" spans="1:13" ht="65.25" customHeight="1" outlineLevel="1">
      <c r="A68" s="28" t="s">
        <v>57</v>
      </c>
      <c r="B68" s="399" t="s">
        <v>67</v>
      </c>
      <c r="C68" s="399"/>
      <c r="D68" s="399"/>
      <c r="E68" s="400">
        <v>5000000000</v>
      </c>
      <c r="F68" s="401"/>
      <c r="G68" s="400">
        <v>0</v>
      </c>
      <c r="H68" s="401"/>
      <c r="I68" s="400">
        <f t="shared" si="2"/>
        <v>5000000000</v>
      </c>
      <c r="J68" s="401"/>
      <c r="K68" s="60" t="s">
        <v>59</v>
      </c>
      <c r="L68" s="34" t="s">
        <v>451</v>
      </c>
      <c r="M68" s="89"/>
    </row>
    <row r="69" spans="1:13" ht="65.25" customHeight="1" outlineLevel="1">
      <c r="A69" s="28" t="s">
        <v>48</v>
      </c>
      <c r="B69" s="399" t="s">
        <v>68</v>
      </c>
      <c r="C69" s="399"/>
      <c r="D69" s="399"/>
      <c r="E69" s="400">
        <v>411280000</v>
      </c>
      <c r="F69" s="401"/>
      <c r="G69" s="400">
        <v>0</v>
      </c>
      <c r="H69" s="401"/>
      <c r="I69" s="400">
        <f t="shared" si="2"/>
        <v>411280000</v>
      </c>
      <c r="J69" s="401"/>
      <c r="K69" s="60" t="s">
        <v>69</v>
      </c>
      <c r="L69" s="34" t="s">
        <v>452</v>
      </c>
      <c r="M69" s="89"/>
    </row>
    <row r="70" spans="1:13" ht="57.75" customHeight="1" outlineLevel="1">
      <c r="A70" s="29" t="s">
        <v>70</v>
      </c>
      <c r="B70" s="399" t="s">
        <v>71</v>
      </c>
      <c r="C70" s="399"/>
      <c r="D70" s="399"/>
      <c r="E70" s="400">
        <v>17472000000</v>
      </c>
      <c r="F70" s="401"/>
      <c r="G70" s="400">
        <v>0</v>
      </c>
      <c r="H70" s="401"/>
      <c r="I70" s="400">
        <f t="shared" si="2"/>
        <v>17472000000</v>
      </c>
      <c r="J70" s="401"/>
      <c r="K70" s="60" t="s">
        <v>72</v>
      </c>
      <c r="L70" s="35" t="s">
        <v>453</v>
      </c>
      <c r="M70" s="89"/>
    </row>
    <row r="71" spans="1:13" ht="42.75" customHeight="1" outlineLevel="1">
      <c r="A71" s="29" t="s">
        <v>57</v>
      </c>
      <c r="B71" s="399" t="s">
        <v>73</v>
      </c>
      <c r="C71" s="399"/>
      <c r="D71" s="399"/>
      <c r="E71" s="400">
        <v>2200000000</v>
      </c>
      <c r="F71" s="401"/>
      <c r="G71" s="400">
        <v>2200000000</v>
      </c>
      <c r="H71" s="401"/>
      <c r="I71" s="400">
        <f t="shared" si="2"/>
        <v>4400000000</v>
      </c>
      <c r="J71" s="401"/>
      <c r="K71" s="36" t="s">
        <v>454</v>
      </c>
      <c r="L71" s="35" t="s">
        <v>455</v>
      </c>
      <c r="M71" s="89"/>
    </row>
    <row r="72" spans="1:13" ht="30.75" customHeight="1">
      <c r="A72" s="20" t="s">
        <v>54</v>
      </c>
      <c r="B72" s="404">
        <f>+COUNTA(B60:D71)</f>
        <v>12</v>
      </c>
      <c r="C72" s="404"/>
      <c r="D72" s="404"/>
      <c r="E72" s="415">
        <f>SUM(E60:F71)</f>
        <v>193989280000</v>
      </c>
      <c r="F72" s="415"/>
      <c r="G72" s="415">
        <f>SUM(G60:H71)</f>
        <v>2200000000</v>
      </c>
      <c r="H72" s="415"/>
      <c r="I72" s="415">
        <f>SUM(I60:J71)</f>
        <v>196189280000</v>
      </c>
      <c r="J72" s="415"/>
      <c r="K72" s="416"/>
      <c r="L72" s="417"/>
      <c r="M72" s="92"/>
    </row>
    <row r="73" spans="1:13" ht="22.5" customHeight="1">
      <c r="A73" s="413" t="s">
        <v>55</v>
      </c>
      <c r="B73" s="413"/>
      <c r="C73" s="413"/>
      <c r="D73" s="413"/>
      <c r="E73" s="413"/>
      <c r="F73" s="413"/>
      <c r="G73" s="414"/>
      <c r="H73" s="414"/>
      <c r="I73" s="414"/>
      <c r="J73" s="414"/>
      <c r="K73" s="63"/>
      <c r="L73" s="18"/>
      <c r="M73" s="18"/>
    </row>
    <row r="74" spans="1:13" ht="22.5" customHeight="1">
      <c r="A74" s="48"/>
      <c r="B74" s="48"/>
      <c r="C74" s="48"/>
      <c r="D74" s="48"/>
      <c r="E74" s="48"/>
      <c r="F74" s="48"/>
      <c r="G74" s="51"/>
      <c r="H74" s="51"/>
      <c r="I74" s="51"/>
      <c r="J74" s="51"/>
      <c r="K74" s="63"/>
      <c r="L74" s="18"/>
      <c r="M74" s="18"/>
    </row>
    <row r="75" spans="1:13" ht="34.5" customHeight="1">
      <c r="A75" s="404" t="s">
        <v>75</v>
      </c>
      <c r="B75" s="404"/>
      <c r="C75" s="404"/>
      <c r="D75" s="404"/>
      <c r="E75" s="404"/>
      <c r="F75" s="404"/>
      <c r="G75" s="404"/>
      <c r="H75" s="404"/>
      <c r="I75" s="404"/>
      <c r="J75" s="404"/>
      <c r="K75" s="404"/>
      <c r="L75" s="404"/>
      <c r="M75" s="88"/>
    </row>
    <row r="76" spans="1:13" ht="42" customHeight="1">
      <c r="A76" s="19" t="s">
        <v>32</v>
      </c>
      <c r="B76" s="418" t="s">
        <v>33</v>
      </c>
      <c r="C76" s="418"/>
      <c r="D76" s="418"/>
      <c r="E76" s="405" t="s">
        <v>34</v>
      </c>
      <c r="F76" s="405"/>
      <c r="G76" s="405" t="s">
        <v>35</v>
      </c>
      <c r="H76" s="405"/>
      <c r="I76" s="405" t="s">
        <v>36</v>
      </c>
      <c r="J76" s="405"/>
      <c r="K76" s="19" t="s">
        <v>37</v>
      </c>
      <c r="L76" s="57" t="s">
        <v>38</v>
      </c>
      <c r="M76" s="91"/>
    </row>
    <row r="77" spans="1:13" ht="63.75" customHeight="1" outlineLevel="1">
      <c r="A77" s="28" t="s">
        <v>76</v>
      </c>
      <c r="B77" s="419" t="s">
        <v>77</v>
      </c>
      <c r="C77" s="419"/>
      <c r="D77" s="419"/>
      <c r="E77" s="400">
        <v>20018447865</v>
      </c>
      <c r="F77" s="401"/>
      <c r="G77" s="400">
        <v>0</v>
      </c>
      <c r="H77" s="401"/>
      <c r="I77" s="400">
        <f t="shared" ref="I77:I86" si="3">+E77+G77</f>
        <v>20018447865</v>
      </c>
      <c r="J77" s="401"/>
      <c r="K77" s="39" t="s">
        <v>78</v>
      </c>
      <c r="L77" s="30" t="s">
        <v>456</v>
      </c>
      <c r="M77" s="93"/>
    </row>
    <row r="78" spans="1:13" ht="37.5" customHeight="1" outlineLevel="1">
      <c r="A78" s="28" t="s">
        <v>79</v>
      </c>
      <c r="B78" s="419" t="s">
        <v>80</v>
      </c>
      <c r="C78" s="419"/>
      <c r="D78" s="419"/>
      <c r="E78" s="400">
        <v>8438159066</v>
      </c>
      <c r="F78" s="401"/>
      <c r="G78" s="400">
        <v>0</v>
      </c>
      <c r="H78" s="401"/>
      <c r="I78" s="400">
        <f t="shared" si="3"/>
        <v>8438159066</v>
      </c>
      <c r="J78" s="401"/>
      <c r="K78" s="39" t="s">
        <v>81</v>
      </c>
      <c r="L78" s="30" t="s">
        <v>457</v>
      </c>
      <c r="M78" s="93"/>
    </row>
    <row r="79" spans="1:13" ht="33.75" customHeight="1" outlineLevel="1">
      <c r="A79" s="28" t="s">
        <v>79</v>
      </c>
      <c r="B79" s="419" t="s">
        <v>82</v>
      </c>
      <c r="C79" s="419"/>
      <c r="D79" s="419"/>
      <c r="E79" s="400">
        <v>9231695652</v>
      </c>
      <c r="F79" s="401"/>
      <c r="G79" s="400">
        <v>0</v>
      </c>
      <c r="H79" s="401"/>
      <c r="I79" s="400">
        <f t="shared" si="3"/>
        <v>9231695652</v>
      </c>
      <c r="J79" s="401"/>
      <c r="K79" s="39" t="s">
        <v>81</v>
      </c>
      <c r="L79" s="30" t="s">
        <v>458</v>
      </c>
      <c r="M79" s="93"/>
    </row>
    <row r="80" spans="1:13" ht="28.5" outlineLevel="1">
      <c r="A80" s="28" t="s">
        <v>83</v>
      </c>
      <c r="B80" s="419" t="s">
        <v>84</v>
      </c>
      <c r="C80" s="419"/>
      <c r="D80" s="419"/>
      <c r="E80" s="400">
        <v>1200000000</v>
      </c>
      <c r="F80" s="401"/>
      <c r="G80" s="400">
        <v>0</v>
      </c>
      <c r="H80" s="401"/>
      <c r="I80" s="400">
        <f t="shared" si="3"/>
        <v>1200000000</v>
      </c>
      <c r="J80" s="401"/>
      <c r="K80" s="39" t="s">
        <v>85</v>
      </c>
      <c r="L80" s="30" t="s">
        <v>459</v>
      </c>
      <c r="M80" s="93"/>
    </row>
    <row r="81" spans="1:16" ht="71.25" outlineLevel="1">
      <c r="A81" s="28" t="s">
        <v>86</v>
      </c>
      <c r="B81" s="419" t="s">
        <v>87</v>
      </c>
      <c r="C81" s="419"/>
      <c r="D81" s="419"/>
      <c r="E81" s="400">
        <v>751941570</v>
      </c>
      <c r="F81" s="401"/>
      <c r="G81" s="400">
        <v>0</v>
      </c>
      <c r="H81" s="401"/>
      <c r="I81" s="400">
        <f t="shared" si="3"/>
        <v>751941570</v>
      </c>
      <c r="J81" s="401"/>
      <c r="K81" s="39" t="s">
        <v>88</v>
      </c>
      <c r="L81" s="30" t="s">
        <v>460</v>
      </c>
      <c r="M81" s="93"/>
    </row>
    <row r="82" spans="1:16" ht="42.75" outlineLevel="1">
      <c r="A82" s="28" t="s">
        <v>86</v>
      </c>
      <c r="B82" s="422" t="s">
        <v>90</v>
      </c>
      <c r="C82" s="423"/>
      <c r="D82" s="424"/>
      <c r="E82" s="400">
        <v>1698933967</v>
      </c>
      <c r="F82" s="401"/>
      <c r="G82" s="400">
        <v>0</v>
      </c>
      <c r="H82" s="401"/>
      <c r="I82" s="400">
        <f t="shared" si="3"/>
        <v>1698933967</v>
      </c>
      <c r="J82" s="401"/>
      <c r="K82" s="39" t="s">
        <v>88</v>
      </c>
      <c r="L82" s="30" t="s">
        <v>461</v>
      </c>
      <c r="M82" s="93"/>
    </row>
    <row r="83" spans="1:16" ht="46.5" customHeight="1" outlineLevel="1">
      <c r="A83" s="116" t="s">
        <v>83</v>
      </c>
      <c r="B83" s="425" t="s">
        <v>91</v>
      </c>
      <c r="C83" s="425"/>
      <c r="D83" s="425"/>
      <c r="E83" s="400">
        <v>716000000</v>
      </c>
      <c r="F83" s="401"/>
      <c r="G83" s="400">
        <v>0</v>
      </c>
      <c r="H83" s="401"/>
      <c r="I83" s="400">
        <f t="shared" si="3"/>
        <v>716000000</v>
      </c>
      <c r="J83" s="401"/>
      <c r="K83" s="64" t="s">
        <v>85</v>
      </c>
      <c r="L83" s="31" t="s">
        <v>462</v>
      </c>
      <c r="M83" s="93"/>
    </row>
    <row r="84" spans="1:16" ht="28.5" outlineLevel="1">
      <c r="A84" s="115" t="s">
        <v>83</v>
      </c>
      <c r="B84" s="420" t="s">
        <v>92</v>
      </c>
      <c r="C84" s="420"/>
      <c r="D84" s="420"/>
      <c r="E84" s="400">
        <v>1200000000</v>
      </c>
      <c r="F84" s="401"/>
      <c r="G84" s="400">
        <v>0</v>
      </c>
      <c r="H84" s="401"/>
      <c r="I84" s="400">
        <f t="shared" si="3"/>
        <v>1200000000</v>
      </c>
      <c r="J84" s="401"/>
      <c r="K84" s="65" t="s">
        <v>85</v>
      </c>
      <c r="L84" s="32" t="s">
        <v>463</v>
      </c>
      <c r="M84" s="93"/>
    </row>
    <row r="85" spans="1:16" ht="96" customHeight="1" outlineLevel="1">
      <c r="A85" s="115" t="s">
        <v>70</v>
      </c>
      <c r="B85" s="421" t="s">
        <v>93</v>
      </c>
      <c r="C85" s="421"/>
      <c r="D85" s="421"/>
      <c r="E85" s="400">
        <v>18033339258</v>
      </c>
      <c r="F85" s="401"/>
      <c r="G85" s="400">
        <v>0</v>
      </c>
      <c r="H85" s="401"/>
      <c r="I85" s="400">
        <f t="shared" si="3"/>
        <v>18033339258</v>
      </c>
      <c r="J85" s="401"/>
      <c r="K85" s="66" t="s">
        <v>94</v>
      </c>
      <c r="L85" s="33" t="s">
        <v>464</v>
      </c>
      <c r="M85" s="89"/>
    </row>
    <row r="86" spans="1:16" ht="43.5" customHeight="1" outlineLevel="1">
      <c r="A86" s="117" t="s">
        <v>86</v>
      </c>
      <c r="B86" s="497" t="s">
        <v>95</v>
      </c>
      <c r="C86" s="497"/>
      <c r="D86" s="498"/>
      <c r="E86" s="400">
        <v>44672132177</v>
      </c>
      <c r="F86" s="401"/>
      <c r="G86" s="400">
        <v>0</v>
      </c>
      <c r="H86" s="401"/>
      <c r="I86" s="400">
        <f t="shared" si="3"/>
        <v>44672132177</v>
      </c>
      <c r="J86" s="401"/>
      <c r="K86" s="69" t="s">
        <v>96</v>
      </c>
      <c r="L86" s="50" t="s">
        <v>465</v>
      </c>
      <c r="M86" s="94"/>
    </row>
    <row r="87" spans="1:16" ht="33" customHeight="1">
      <c r="A87" s="20" t="s">
        <v>54</v>
      </c>
      <c r="B87" s="404">
        <f>+COUNTA(B77:D86)</f>
        <v>10</v>
      </c>
      <c r="C87" s="404"/>
      <c r="D87" s="404"/>
      <c r="E87" s="415">
        <f>SUM(E77:F86)</f>
        <v>105960649555</v>
      </c>
      <c r="F87" s="415"/>
      <c r="G87" s="415">
        <f>SUM(G77:H86)</f>
        <v>0</v>
      </c>
      <c r="H87" s="415"/>
      <c r="I87" s="415">
        <f>SUM(I77:J86)</f>
        <v>105960649555</v>
      </c>
      <c r="J87" s="415"/>
      <c r="K87" s="426"/>
      <c r="L87" s="427"/>
      <c r="M87" s="95"/>
    </row>
    <row r="88" spans="1:16" ht="22.5" customHeight="1">
      <c r="A88" s="428" t="s">
        <v>55</v>
      </c>
      <c r="B88" s="428"/>
      <c r="C88" s="428"/>
      <c r="D88" s="428"/>
      <c r="E88" s="428"/>
      <c r="F88" s="428"/>
      <c r="G88" s="49"/>
      <c r="H88" s="49"/>
      <c r="I88" s="49"/>
      <c r="J88" s="49"/>
      <c r="K88" s="6"/>
      <c r="L88" s="17"/>
      <c r="M88" s="18"/>
    </row>
    <row r="89" spans="1:16" ht="22.5" customHeight="1">
      <c r="E89" s="1"/>
      <c r="G89" s="49"/>
      <c r="H89" s="49"/>
      <c r="I89" s="49"/>
      <c r="J89" s="49"/>
      <c r="K89" s="6"/>
      <c r="L89" s="17"/>
      <c r="M89" s="18"/>
    </row>
    <row r="90" spans="1:16" ht="34.5" customHeight="1">
      <c r="A90" s="404" t="s">
        <v>97</v>
      </c>
      <c r="B90" s="404"/>
      <c r="C90" s="404"/>
      <c r="D90" s="404"/>
      <c r="E90" s="404"/>
      <c r="F90" s="404"/>
      <c r="G90" s="404"/>
      <c r="H90" s="404"/>
      <c r="I90" s="404"/>
      <c r="J90" s="404"/>
      <c r="K90" s="404"/>
      <c r="L90" s="404"/>
      <c r="M90" s="88"/>
    </row>
    <row r="91" spans="1:16" ht="22.5" customHeight="1">
      <c r="A91" s="14" t="s">
        <v>32</v>
      </c>
      <c r="B91" s="404" t="s">
        <v>33</v>
      </c>
      <c r="C91" s="404"/>
      <c r="D91" s="404"/>
      <c r="E91" s="404" t="s">
        <v>34</v>
      </c>
      <c r="F91" s="404"/>
      <c r="G91" s="404" t="s">
        <v>35</v>
      </c>
      <c r="H91" s="404"/>
      <c r="I91" s="404" t="s">
        <v>36</v>
      </c>
      <c r="J91" s="404"/>
      <c r="K91" s="14" t="s">
        <v>37</v>
      </c>
      <c r="L91" s="16" t="s">
        <v>38</v>
      </c>
      <c r="M91" s="91"/>
    </row>
    <row r="92" spans="1:16" ht="120.75" customHeight="1" outlineLevel="1">
      <c r="A92" s="28" t="s">
        <v>98</v>
      </c>
      <c r="B92" s="399" t="s">
        <v>99</v>
      </c>
      <c r="C92" s="399"/>
      <c r="D92" s="399"/>
      <c r="E92" s="400">
        <v>7774148263</v>
      </c>
      <c r="F92" s="401"/>
      <c r="G92" s="400">
        <v>1916640000</v>
      </c>
      <c r="H92" s="401"/>
      <c r="I92" s="400">
        <f>+E92+G92</f>
        <v>9690788263</v>
      </c>
      <c r="J92" s="401"/>
      <c r="K92" s="60" t="s">
        <v>100</v>
      </c>
      <c r="L92" s="34" t="s">
        <v>466</v>
      </c>
      <c r="M92" s="89"/>
      <c r="N92" s="55">
        <v>263</v>
      </c>
    </row>
    <row r="93" spans="1:16" ht="57.75" customHeight="1" outlineLevel="1">
      <c r="A93" s="28" t="s">
        <v>98</v>
      </c>
      <c r="B93" s="399" t="s">
        <v>101</v>
      </c>
      <c r="C93" s="399"/>
      <c r="D93" s="399"/>
      <c r="E93" s="400">
        <v>278302508</v>
      </c>
      <c r="F93" s="401"/>
      <c r="G93" s="400">
        <v>0</v>
      </c>
      <c r="H93" s="401"/>
      <c r="I93" s="400">
        <f>+E93+G93</f>
        <v>278302508</v>
      </c>
      <c r="J93" s="401"/>
      <c r="K93" s="60" t="s">
        <v>102</v>
      </c>
      <c r="L93" s="34" t="s">
        <v>467</v>
      </c>
      <c r="M93" s="89"/>
    </row>
    <row r="94" spans="1:16" ht="70.5" customHeight="1" outlineLevel="1">
      <c r="A94" s="28" t="s">
        <v>103</v>
      </c>
      <c r="B94" s="399" t="s">
        <v>104</v>
      </c>
      <c r="C94" s="399"/>
      <c r="D94" s="399"/>
      <c r="E94" s="400">
        <v>1090210000</v>
      </c>
      <c r="F94" s="401"/>
      <c r="G94" s="400">
        <v>0</v>
      </c>
      <c r="H94" s="401"/>
      <c r="I94" s="400">
        <v>1090210000</v>
      </c>
      <c r="J94" s="401"/>
      <c r="K94" s="60" t="s">
        <v>105</v>
      </c>
      <c r="L94" s="34" t="s">
        <v>468</v>
      </c>
      <c r="M94" s="89"/>
    </row>
    <row r="95" spans="1:16" ht="159" customHeight="1" outlineLevel="1">
      <c r="A95" s="28" t="s">
        <v>98</v>
      </c>
      <c r="B95" s="399" t="s">
        <v>106</v>
      </c>
      <c r="C95" s="399"/>
      <c r="D95" s="399"/>
      <c r="E95" s="400">
        <v>3444578612</v>
      </c>
      <c r="F95" s="401"/>
      <c r="G95" s="400">
        <v>0</v>
      </c>
      <c r="H95" s="401"/>
      <c r="I95" s="400">
        <f>+E95+G95</f>
        <v>3444578612</v>
      </c>
      <c r="J95" s="401"/>
      <c r="K95" s="60" t="s">
        <v>72</v>
      </c>
      <c r="L95" s="34" t="s">
        <v>469</v>
      </c>
      <c r="M95" s="89"/>
    </row>
    <row r="96" spans="1:16" ht="57.75" customHeight="1" outlineLevel="1">
      <c r="A96" s="28" t="s">
        <v>98</v>
      </c>
      <c r="B96" s="399" t="s">
        <v>107</v>
      </c>
      <c r="C96" s="399"/>
      <c r="D96" s="399"/>
      <c r="E96" s="400">
        <v>3743625098</v>
      </c>
      <c r="F96" s="401"/>
      <c r="G96" s="400">
        <v>2696650131</v>
      </c>
      <c r="H96" s="401"/>
      <c r="I96" s="400">
        <f>+E96+G96</f>
        <v>6440275229</v>
      </c>
      <c r="J96" s="401"/>
      <c r="K96" s="60" t="s">
        <v>100</v>
      </c>
      <c r="L96" s="34" t="s">
        <v>470</v>
      </c>
      <c r="M96" s="89"/>
      <c r="N96" s="70">
        <f>+G96</f>
        <v>2696650131</v>
      </c>
      <c r="O96" s="70">
        <v>387823560818</v>
      </c>
      <c r="P96" s="56">
        <f>+O96-K37</f>
        <v>36894524352</v>
      </c>
    </row>
    <row r="97" spans="1:13" ht="88.5" customHeight="1" outlineLevel="1">
      <c r="A97" s="28" t="s">
        <v>98</v>
      </c>
      <c r="B97" s="399" t="s">
        <v>109</v>
      </c>
      <c r="C97" s="399"/>
      <c r="D97" s="399"/>
      <c r="E97" s="400">
        <v>4582327956</v>
      </c>
      <c r="F97" s="401"/>
      <c r="G97" s="400">
        <v>2273240968</v>
      </c>
      <c r="H97" s="401"/>
      <c r="I97" s="400">
        <f>+E97+G97</f>
        <v>6855568924</v>
      </c>
      <c r="J97" s="401"/>
      <c r="K97" s="60" t="s">
        <v>110</v>
      </c>
      <c r="L97" s="34" t="s">
        <v>471</v>
      </c>
      <c r="M97" s="89"/>
    </row>
    <row r="98" spans="1:13" ht="87" customHeight="1" outlineLevel="1">
      <c r="A98" s="28" t="s">
        <v>98</v>
      </c>
      <c r="B98" s="399" t="s">
        <v>111</v>
      </c>
      <c r="C98" s="399"/>
      <c r="D98" s="399"/>
      <c r="E98" s="400">
        <v>12000000000</v>
      </c>
      <c r="F98" s="401"/>
      <c r="G98" s="400">
        <v>0</v>
      </c>
      <c r="H98" s="401"/>
      <c r="I98" s="400">
        <f>+E98+G98</f>
        <v>12000000000</v>
      </c>
      <c r="J98" s="401"/>
      <c r="K98" s="60" t="s">
        <v>112</v>
      </c>
      <c r="L98" s="34" t="s">
        <v>472</v>
      </c>
      <c r="M98" s="89"/>
    </row>
    <row r="99" spans="1:13" ht="40.5" customHeight="1" outlineLevel="1">
      <c r="A99" s="28" t="s">
        <v>113</v>
      </c>
      <c r="B99" s="399" t="s">
        <v>114</v>
      </c>
      <c r="C99" s="399"/>
      <c r="D99" s="399"/>
      <c r="E99" s="400">
        <v>23000000000</v>
      </c>
      <c r="F99" s="401"/>
      <c r="G99" s="400">
        <v>0</v>
      </c>
      <c r="H99" s="401"/>
      <c r="I99" s="400">
        <v>23000000000</v>
      </c>
      <c r="J99" s="401"/>
      <c r="K99" s="60" t="s">
        <v>115</v>
      </c>
      <c r="L99" s="34" t="s">
        <v>473</v>
      </c>
      <c r="M99" s="89"/>
    </row>
    <row r="100" spans="1:13" ht="40.5" customHeight="1" outlineLevel="1">
      <c r="A100" s="28" t="s">
        <v>103</v>
      </c>
      <c r="B100" s="399" t="s">
        <v>116</v>
      </c>
      <c r="C100" s="399"/>
      <c r="D100" s="399"/>
      <c r="E100" s="400">
        <v>3017000000</v>
      </c>
      <c r="F100" s="401"/>
      <c r="G100" s="400">
        <v>0</v>
      </c>
      <c r="H100" s="401"/>
      <c r="I100" s="400">
        <v>3017000000</v>
      </c>
      <c r="J100" s="401"/>
      <c r="K100" s="60" t="s">
        <v>117</v>
      </c>
      <c r="L100" s="34" t="s">
        <v>474</v>
      </c>
      <c r="M100" s="89"/>
    </row>
    <row r="101" spans="1:13" ht="40.5" customHeight="1" outlineLevel="1">
      <c r="A101" s="47" t="s">
        <v>103</v>
      </c>
      <c r="B101" s="406" t="s">
        <v>119</v>
      </c>
      <c r="C101" s="406"/>
      <c r="D101" s="406"/>
      <c r="E101" s="400">
        <v>2265810107</v>
      </c>
      <c r="F101" s="401"/>
      <c r="G101" s="400">
        <v>0</v>
      </c>
      <c r="H101" s="401"/>
      <c r="I101" s="400">
        <v>2265810107</v>
      </c>
      <c r="J101" s="401"/>
      <c r="K101" s="67" t="s">
        <v>120</v>
      </c>
      <c r="L101" s="35" t="s">
        <v>475</v>
      </c>
      <c r="M101" s="89"/>
    </row>
    <row r="102" spans="1:13" ht="40.5" customHeight="1" outlineLevel="1">
      <c r="A102" s="47" t="s">
        <v>103</v>
      </c>
      <c r="B102" s="406" t="s">
        <v>121</v>
      </c>
      <c r="C102" s="406"/>
      <c r="D102" s="406"/>
      <c r="E102" s="400">
        <v>10014000000</v>
      </c>
      <c r="F102" s="401"/>
      <c r="G102" s="400">
        <v>0</v>
      </c>
      <c r="H102" s="401"/>
      <c r="I102" s="400">
        <v>10014000000</v>
      </c>
      <c r="J102" s="401"/>
      <c r="K102" s="67" t="s">
        <v>120</v>
      </c>
      <c r="L102" s="35" t="s">
        <v>476</v>
      </c>
      <c r="M102" s="89"/>
    </row>
    <row r="103" spans="1:13" ht="40.5" customHeight="1" outlineLevel="1">
      <c r="A103" s="47" t="s">
        <v>113</v>
      </c>
      <c r="B103" s="406" t="s">
        <v>122</v>
      </c>
      <c r="C103" s="406"/>
      <c r="D103" s="406"/>
      <c r="E103" s="400">
        <v>9000000000</v>
      </c>
      <c r="F103" s="401"/>
      <c r="G103" s="400">
        <v>0</v>
      </c>
      <c r="H103" s="401"/>
      <c r="I103" s="400">
        <v>9000000000</v>
      </c>
      <c r="J103" s="401"/>
      <c r="K103" s="67" t="s">
        <v>115</v>
      </c>
      <c r="L103" s="35" t="s">
        <v>477</v>
      </c>
      <c r="M103" s="89"/>
    </row>
    <row r="104" spans="1:13" ht="40.5" customHeight="1" outlineLevel="1">
      <c r="A104" s="47" t="s">
        <v>123</v>
      </c>
      <c r="B104" s="406" t="s">
        <v>124</v>
      </c>
      <c r="C104" s="406"/>
      <c r="D104" s="406"/>
      <c r="E104" s="400">
        <v>11763176301.999998</v>
      </c>
      <c r="F104" s="401"/>
      <c r="G104" s="400">
        <v>0</v>
      </c>
      <c r="H104" s="401"/>
      <c r="I104" s="400">
        <v>11763176301.999998</v>
      </c>
      <c r="J104" s="401"/>
      <c r="K104" s="67" t="s">
        <v>125</v>
      </c>
      <c r="L104" s="35" t="s">
        <v>478</v>
      </c>
      <c r="M104" s="89"/>
    </row>
    <row r="105" spans="1:13" ht="40.5" customHeight="1" outlineLevel="1">
      <c r="A105" s="28" t="s">
        <v>123</v>
      </c>
      <c r="B105" s="399" t="s">
        <v>126</v>
      </c>
      <c r="C105" s="399"/>
      <c r="D105" s="399"/>
      <c r="E105" s="400">
        <f t="shared" ref="E105:E116" si="4">+I105</f>
        <v>9009284952</v>
      </c>
      <c r="F105" s="401"/>
      <c r="G105" s="400">
        <v>0</v>
      </c>
      <c r="H105" s="401"/>
      <c r="I105" s="400">
        <v>9009284952</v>
      </c>
      <c r="J105" s="401"/>
      <c r="K105" s="60" t="s">
        <v>125</v>
      </c>
      <c r="L105" s="34" t="s">
        <v>479</v>
      </c>
      <c r="M105" s="89"/>
    </row>
    <row r="106" spans="1:13" ht="40.5" customHeight="1" outlineLevel="1">
      <c r="A106" s="28" t="s">
        <v>123</v>
      </c>
      <c r="B106" s="399" t="s">
        <v>127</v>
      </c>
      <c r="C106" s="399"/>
      <c r="D106" s="399"/>
      <c r="E106" s="400">
        <f t="shared" si="4"/>
        <v>5622405454</v>
      </c>
      <c r="F106" s="401"/>
      <c r="G106" s="400">
        <v>0</v>
      </c>
      <c r="H106" s="401"/>
      <c r="I106" s="400">
        <v>5622405454</v>
      </c>
      <c r="J106" s="401"/>
      <c r="K106" s="60" t="s">
        <v>125</v>
      </c>
      <c r="L106" s="34" t="s">
        <v>480</v>
      </c>
      <c r="M106" s="89"/>
    </row>
    <row r="107" spans="1:13" ht="39.75" customHeight="1" outlineLevel="1">
      <c r="A107" s="28" t="s">
        <v>123</v>
      </c>
      <c r="B107" s="399" t="s">
        <v>128</v>
      </c>
      <c r="C107" s="399"/>
      <c r="D107" s="399"/>
      <c r="E107" s="400">
        <f t="shared" si="4"/>
        <v>5564125714</v>
      </c>
      <c r="F107" s="401"/>
      <c r="G107" s="400">
        <v>0</v>
      </c>
      <c r="H107" s="401"/>
      <c r="I107" s="400">
        <v>5564125714</v>
      </c>
      <c r="J107" s="401"/>
      <c r="K107" s="60" t="s">
        <v>125</v>
      </c>
      <c r="L107" s="34" t="s">
        <v>481</v>
      </c>
      <c r="M107" s="89"/>
    </row>
    <row r="108" spans="1:13" ht="39.75" customHeight="1" outlineLevel="1">
      <c r="A108" s="28" t="s">
        <v>123</v>
      </c>
      <c r="B108" s="399" t="s">
        <v>129</v>
      </c>
      <c r="C108" s="399"/>
      <c r="D108" s="399"/>
      <c r="E108" s="400">
        <f t="shared" si="4"/>
        <v>5447394451</v>
      </c>
      <c r="F108" s="401"/>
      <c r="G108" s="400">
        <v>0</v>
      </c>
      <c r="H108" s="401"/>
      <c r="I108" s="400">
        <v>5447394451</v>
      </c>
      <c r="J108" s="401"/>
      <c r="K108" s="60" t="s">
        <v>125</v>
      </c>
      <c r="L108" s="34" t="s">
        <v>482</v>
      </c>
      <c r="M108" s="89"/>
    </row>
    <row r="109" spans="1:13" ht="39.75" customHeight="1" outlineLevel="1">
      <c r="A109" s="28" t="s">
        <v>123</v>
      </c>
      <c r="B109" s="399" t="s">
        <v>130</v>
      </c>
      <c r="C109" s="399"/>
      <c r="D109" s="399"/>
      <c r="E109" s="400">
        <f t="shared" si="4"/>
        <v>4190085530</v>
      </c>
      <c r="F109" s="401"/>
      <c r="G109" s="400">
        <v>0</v>
      </c>
      <c r="H109" s="401"/>
      <c r="I109" s="400">
        <v>4190085530</v>
      </c>
      <c r="J109" s="401"/>
      <c r="K109" s="60" t="s">
        <v>125</v>
      </c>
      <c r="L109" s="34" t="s">
        <v>483</v>
      </c>
      <c r="M109" s="89"/>
    </row>
    <row r="110" spans="1:13" ht="39.75" customHeight="1" outlineLevel="1">
      <c r="A110" s="28" t="s">
        <v>123</v>
      </c>
      <c r="B110" s="399" t="s">
        <v>131</v>
      </c>
      <c r="C110" s="399"/>
      <c r="D110" s="399"/>
      <c r="E110" s="400">
        <f t="shared" si="4"/>
        <v>4090286067</v>
      </c>
      <c r="F110" s="401"/>
      <c r="G110" s="400">
        <v>0</v>
      </c>
      <c r="H110" s="401"/>
      <c r="I110" s="400">
        <v>4090286067</v>
      </c>
      <c r="J110" s="401"/>
      <c r="K110" s="60" t="s">
        <v>125</v>
      </c>
      <c r="L110" s="34" t="s">
        <v>484</v>
      </c>
      <c r="M110" s="89"/>
    </row>
    <row r="111" spans="1:13" ht="39.75" customHeight="1" outlineLevel="1">
      <c r="A111" s="28" t="s">
        <v>123</v>
      </c>
      <c r="B111" s="399" t="s">
        <v>132</v>
      </c>
      <c r="C111" s="399"/>
      <c r="D111" s="399"/>
      <c r="E111" s="400">
        <f t="shared" si="4"/>
        <v>3980448857</v>
      </c>
      <c r="F111" s="401"/>
      <c r="G111" s="400">
        <v>0</v>
      </c>
      <c r="H111" s="401"/>
      <c r="I111" s="400">
        <v>3980448857</v>
      </c>
      <c r="J111" s="401"/>
      <c r="K111" s="60" t="s">
        <v>125</v>
      </c>
      <c r="L111" s="34" t="s">
        <v>485</v>
      </c>
      <c r="M111" s="89"/>
    </row>
    <row r="112" spans="1:13" ht="39.75" customHeight="1" outlineLevel="1">
      <c r="A112" s="28" t="s">
        <v>123</v>
      </c>
      <c r="B112" s="399" t="s">
        <v>133</v>
      </c>
      <c r="C112" s="399"/>
      <c r="D112" s="399"/>
      <c r="E112" s="400">
        <f t="shared" si="4"/>
        <v>3852618280</v>
      </c>
      <c r="F112" s="401"/>
      <c r="G112" s="400">
        <v>0</v>
      </c>
      <c r="H112" s="401"/>
      <c r="I112" s="400">
        <v>3852618280</v>
      </c>
      <c r="J112" s="401"/>
      <c r="K112" s="60" t="s">
        <v>125</v>
      </c>
      <c r="L112" s="34" t="s">
        <v>486</v>
      </c>
      <c r="M112" s="89"/>
    </row>
    <row r="113" spans="1:13" ht="39.75" customHeight="1" outlineLevel="1">
      <c r="A113" s="28" t="s">
        <v>123</v>
      </c>
      <c r="B113" s="399" t="s">
        <v>134</v>
      </c>
      <c r="C113" s="399"/>
      <c r="D113" s="399"/>
      <c r="E113" s="400">
        <f t="shared" si="4"/>
        <v>3261334360</v>
      </c>
      <c r="F113" s="401"/>
      <c r="G113" s="400">
        <v>0</v>
      </c>
      <c r="H113" s="401"/>
      <c r="I113" s="400">
        <v>3261334360</v>
      </c>
      <c r="J113" s="401"/>
      <c r="K113" s="60" t="s">
        <v>125</v>
      </c>
      <c r="L113" s="34" t="s">
        <v>487</v>
      </c>
      <c r="M113" s="89"/>
    </row>
    <row r="114" spans="1:13" ht="39.75" customHeight="1" outlineLevel="1">
      <c r="A114" s="28" t="s">
        <v>123</v>
      </c>
      <c r="B114" s="399" t="s">
        <v>135</v>
      </c>
      <c r="C114" s="399"/>
      <c r="D114" s="399"/>
      <c r="E114" s="400">
        <f t="shared" si="4"/>
        <v>3250675512</v>
      </c>
      <c r="F114" s="401"/>
      <c r="G114" s="400">
        <v>0</v>
      </c>
      <c r="H114" s="401"/>
      <c r="I114" s="400">
        <v>3250675512</v>
      </c>
      <c r="J114" s="401"/>
      <c r="K114" s="60" t="s">
        <v>125</v>
      </c>
      <c r="L114" s="34" t="s">
        <v>488</v>
      </c>
      <c r="M114" s="89"/>
    </row>
    <row r="115" spans="1:13" ht="39.75" customHeight="1" outlineLevel="1">
      <c r="A115" s="28" t="s">
        <v>123</v>
      </c>
      <c r="B115" s="399" t="s">
        <v>136</v>
      </c>
      <c r="C115" s="399"/>
      <c r="D115" s="399"/>
      <c r="E115" s="400">
        <f t="shared" si="4"/>
        <v>3115836458</v>
      </c>
      <c r="F115" s="401"/>
      <c r="G115" s="400">
        <v>0</v>
      </c>
      <c r="H115" s="401"/>
      <c r="I115" s="400">
        <v>3115836458</v>
      </c>
      <c r="J115" s="401"/>
      <c r="K115" s="60" t="s">
        <v>125</v>
      </c>
      <c r="L115" s="34" t="s">
        <v>489</v>
      </c>
      <c r="M115" s="89"/>
    </row>
    <row r="116" spans="1:13" ht="39.75" customHeight="1" outlineLevel="1">
      <c r="A116" s="28" t="s">
        <v>123</v>
      </c>
      <c r="B116" s="399" t="s">
        <v>137</v>
      </c>
      <c r="C116" s="399"/>
      <c r="D116" s="399"/>
      <c r="E116" s="400">
        <f t="shared" si="4"/>
        <v>2111434549</v>
      </c>
      <c r="F116" s="401"/>
      <c r="G116" s="400">
        <v>0</v>
      </c>
      <c r="H116" s="401"/>
      <c r="I116" s="400">
        <v>2111434549</v>
      </c>
      <c r="J116" s="401"/>
      <c r="K116" s="60" t="s">
        <v>125</v>
      </c>
      <c r="L116" s="34" t="s">
        <v>490</v>
      </c>
      <c r="M116" s="89"/>
    </row>
    <row r="117" spans="1:13" ht="57.75" customHeight="1" outlineLevel="1">
      <c r="A117" s="47" t="s">
        <v>103</v>
      </c>
      <c r="B117" s="406" t="s">
        <v>138</v>
      </c>
      <c r="C117" s="406"/>
      <c r="D117" s="406"/>
      <c r="E117" s="400">
        <v>15118265226</v>
      </c>
      <c r="F117" s="401"/>
      <c r="G117" s="400">
        <v>0</v>
      </c>
      <c r="H117" s="401"/>
      <c r="I117" s="400">
        <v>15118265226</v>
      </c>
      <c r="J117" s="401"/>
      <c r="K117" s="67" t="s">
        <v>120</v>
      </c>
      <c r="L117" s="35" t="s">
        <v>491</v>
      </c>
      <c r="M117" s="89"/>
    </row>
    <row r="118" spans="1:13" ht="45.75" customHeight="1" outlineLevel="1">
      <c r="A118" s="47" t="s">
        <v>70</v>
      </c>
      <c r="B118" s="406" t="s">
        <v>139</v>
      </c>
      <c r="C118" s="406"/>
      <c r="D118" s="406"/>
      <c r="E118" s="400">
        <v>18489438308</v>
      </c>
      <c r="F118" s="401"/>
      <c r="G118" s="400">
        <v>0</v>
      </c>
      <c r="H118" s="401"/>
      <c r="I118" s="400">
        <v>18489438308</v>
      </c>
      <c r="J118" s="401"/>
      <c r="K118" s="67" t="s">
        <v>140</v>
      </c>
      <c r="L118" s="35" t="s">
        <v>492</v>
      </c>
      <c r="M118" s="89"/>
    </row>
    <row r="119" spans="1:13" ht="57.75" customHeight="1" outlineLevel="1">
      <c r="A119" s="47" t="s">
        <v>103</v>
      </c>
      <c r="B119" s="406" t="s">
        <v>141</v>
      </c>
      <c r="C119" s="406"/>
      <c r="D119" s="406"/>
      <c r="E119" s="400">
        <v>14933900180</v>
      </c>
      <c r="F119" s="401"/>
      <c r="G119" s="400">
        <v>0</v>
      </c>
      <c r="H119" s="401"/>
      <c r="I119" s="400">
        <v>14933900180</v>
      </c>
      <c r="J119" s="401"/>
      <c r="K119" s="67" t="s">
        <v>120</v>
      </c>
      <c r="L119" s="35" t="s">
        <v>493</v>
      </c>
      <c r="M119" s="89"/>
    </row>
    <row r="120" spans="1:13" ht="35.25" customHeight="1" outlineLevel="1">
      <c r="A120" s="47" t="s">
        <v>113</v>
      </c>
      <c r="B120" s="406" t="s">
        <v>142</v>
      </c>
      <c r="C120" s="406"/>
      <c r="D120" s="406"/>
      <c r="E120" s="400">
        <v>4500000000</v>
      </c>
      <c r="F120" s="401"/>
      <c r="G120" s="400">
        <v>0</v>
      </c>
      <c r="H120" s="401"/>
      <c r="I120" s="400">
        <v>4500000000</v>
      </c>
      <c r="J120" s="401"/>
      <c r="K120" s="67" t="s">
        <v>115</v>
      </c>
      <c r="L120" s="35" t="s">
        <v>494</v>
      </c>
      <c r="M120" s="89"/>
    </row>
    <row r="121" spans="1:13" ht="35.25" customHeight="1" outlineLevel="1">
      <c r="A121" s="47" t="s">
        <v>113</v>
      </c>
      <c r="B121" s="406" t="s">
        <v>143</v>
      </c>
      <c r="C121" s="406"/>
      <c r="D121" s="406"/>
      <c r="E121" s="400">
        <v>3300000000</v>
      </c>
      <c r="F121" s="401"/>
      <c r="G121" s="400">
        <v>0</v>
      </c>
      <c r="H121" s="401"/>
      <c r="I121" s="400">
        <v>3300000000</v>
      </c>
      <c r="J121" s="401"/>
      <c r="K121" s="67" t="s">
        <v>115</v>
      </c>
      <c r="L121" s="35" t="s">
        <v>495</v>
      </c>
      <c r="M121" s="89"/>
    </row>
    <row r="122" spans="1:13" ht="35.25" customHeight="1" outlineLevel="1">
      <c r="A122" s="47" t="s">
        <v>113</v>
      </c>
      <c r="B122" s="406" t="s">
        <v>144</v>
      </c>
      <c r="C122" s="406"/>
      <c r="D122" s="406"/>
      <c r="E122" s="400">
        <v>3300000000</v>
      </c>
      <c r="F122" s="401"/>
      <c r="G122" s="400">
        <v>0</v>
      </c>
      <c r="H122" s="401"/>
      <c r="I122" s="400">
        <v>3300000000</v>
      </c>
      <c r="J122" s="401"/>
      <c r="K122" s="67" t="s">
        <v>115</v>
      </c>
      <c r="L122" s="35" t="s">
        <v>495</v>
      </c>
      <c r="M122" s="89"/>
    </row>
    <row r="123" spans="1:13" ht="35.25" customHeight="1" outlineLevel="1">
      <c r="A123" s="47" t="s">
        <v>113</v>
      </c>
      <c r="B123" s="406" t="s">
        <v>145</v>
      </c>
      <c r="C123" s="406"/>
      <c r="D123" s="406"/>
      <c r="E123" s="400">
        <v>3300000000</v>
      </c>
      <c r="F123" s="401"/>
      <c r="G123" s="400">
        <v>0</v>
      </c>
      <c r="H123" s="401"/>
      <c r="I123" s="400">
        <v>3300000000</v>
      </c>
      <c r="J123" s="401"/>
      <c r="K123" s="67" t="s">
        <v>115</v>
      </c>
      <c r="L123" s="35" t="s">
        <v>496</v>
      </c>
      <c r="M123" s="89"/>
    </row>
    <row r="124" spans="1:13" ht="35.25" customHeight="1" outlineLevel="1">
      <c r="A124" s="47" t="s">
        <v>113</v>
      </c>
      <c r="B124" s="406" t="s">
        <v>146</v>
      </c>
      <c r="C124" s="406"/>
      <c r="D124" s="406"/>
      <c r="E124" s="400">
        <v>3300000000</v>
      </c>
      <c r="F124" s="401"/>
      <c r="G124" s="400">
        <v>0</v>
      </c>
      <c r="H124" s="401"/>
      <c r="I124" s="400">
        <v>3300000000</v>
      </c>
      <c r="J124" s="401"/>
      <c r="K124" s="67" t="s">
        <v>115</v>
      </c>
      <c r="L124" s="35" t="s">
        <v>495</v>
      </c>
      <c r="M124" s="89"/>
    </row>
    <row r="125" spans="1:13" ht="42.75" customHeight="1" outlineLevel="1">
      <c r="A125" s="47" t="s">
        <v>113</v>
      </c>
      <c r="B125" s="406" t="s">
        <v>147</v>
      </c>
      <c r="C125" s="406"/>
      <c r="D125" s="406"/>
      <c r="E125" s="400">
        <v>3300000000</v>
      </c>
      <c r="F125" s="401"/>
      <c r="G125" s="400">
        <v>0</v>
      </c>
      <c r="H125" s="401"/>
      <c r="I125" s="400">
        <v>3300000000</v>
      </c>
      <c r="J125" s="401"/>
      <c r="K125" s="67" t="s">
        <v>115</v>
      </c>
      <c r="L125" s="35" t="s">
        <v>495</v>
      </c>
      <c r="M125" s="89"/>
    </row>
    <row r="126" spans="1:13" ht="42.75" customHeight="1" outlineLevel="1">
      <c r="A126" s="47" t="s">
        <v>113</v>
      </c>
      <c r="B126" s="406" t="s">
        <v>148</v>
      </c>
      <c r="C126" s="406"/>
      <c r="D126" s="406"/>
      <c r="E126" s="400">
        <v>3300000000</v>
      </c>
      <c r="F126" s="401"/>
      <c r="G126" s="400">
        <v>0</v>
      </c>
      <c r="H126" s="401"/>
      <c r="I126" s="400">
        <v>3300000000</v>
      </c>
      <c r="J126" s="401"/>
      <c r="K126" s="67" t="s">
        <v>115</v>
      </c>
      <c r="L126" s="35" t="s">
        <v>495</v>
      </c>
      <c r="M126" s="89"/>
    </row>
    <row r="127" spans="1:13" ht="42.75" customHeight="1" outlineLevel="1">
      <c r="A127" s="47" t="s">
        <v>113</v>
      </c>
      <c r="B127" s="406" t="s">
        <v>149</v>
      </c>
      <c r="C127" s="406"/>
      <c r="D127" s="406"/>
      <c r="E127" s="400">
        <v>3300000000</v>
      </c>
      <c r="F127" s="401"/>
      <c r="G127" s="400">
        <v>0</v>
      </c>
      <c r="H127" s="401"/>
      <c r="I127" s="400">
        <v>3300000000</v>
      </c>
      <c r="J127" s="401"/>
      <c r="K127" s="67" t="s">
        <v>115</v>
      </c>
      <c r="L127" s="35" t="s">
        <v>497</v>
      </c>
      <c r="M127" s="89"/>
    </row>
    <row r="128" spans="1:13" ht="42.75" customHeight="1" outlineLevel="1">
      <c r="A128" s="47" t="s">
        <v>113</v>
      </c>
      <c r="B128" s="406" t="s">
        <v>150</v>
      </c>
      <c r="C128" s="406"/>
      <c r="D128" s="406"/>
      <c r="E128" s="400">
        <v>3300000000</v>
      </c>
      <c r="F128" s="401"/>
      <c r="G128" s="400">
        <v>0</v>
      </c>
      <c r="H128" s="401"/>
      <c r="I128" s="400">
        <v>3300000000</v>
      </c>
      <c r="J128" s="401"/>
      <c r="K128" s="67" t="s">
        <v>115</v>
      </c>
      <c r="L128" s="35" t="s">
        <v>495</v>
      </c>
      <c r="M128" s="89"/>
    </row>
    <row r="129" spans="1:13" ht="42.75" customHeight="1" outlineLevel="1">
      <c r="A129" s="47" t="s">
        <v>113</v>
      </c>
      <c r="B129" s="406" t="s">
        <v>151</v>
      </c>
      <c r="C129" s="406"/>
      <c r="D129" s="406"/>
      <c r="E129" s="400">
        <v>3300000000</v>
      </c>
      <c r="F129" s="401"/>
      <c r="G129" s="400">
        <v>0</v>
      </c>
      <c r="H129" s="401"/>
      <c r="I129" s="400">
        <v>3300000000</v>
      </c>
      <c r="J129" s="401"/>
      <c r="K129" s="67" t="s">
        <v>115</v>
      </c>
      <c r="L129" s="35" t="s">
        <v>498</v>
      </c>
      <c r="M129" s="89"/>
    </row>
    <row r="130" spans="1:13" ht="42.75" customHeight="1" outlineLevel="1">
      <c r="A130" s="47" t="s">
        <v>113</v>
      </c>
      <c r="B130" s="406" t="s">
        <v>152</v>
      </c>
      <c r="C130" s="406"/>
      <c r="D130" s="406"/>
      <c r="E130" s="400">
        <v>3300000000</v>
      </c>
      <c r="F130" s="401"/>
      <c r="G130" s="400">
        <v>0</v>
      </c>
      <c r="H130" s="401"/>
      <c r="I130" s="400">
        <v>3300000000</v>
      </c>
      <c r="J130" s="401"/>
      <c r="K130" s="67" t="s">
        <v>115</v>
      </c>
      <c r="L130" s="35" t="s">
        <v>499</v>
      </c>
      <c r="M130" s="89"/>
    </row>
    <row r="131" spans="1:13" ht="42.75" customHeight="1" outlineLevel="1">
      <c r="A131" s="47" t="s">
        <v>113</v>
      </c>
      <c r="B131" s="406" t="s">
        <v>153</v>
      </c>
      <c r="C131" s="406"/>
      <c r="D131" s="406"/>
      <c r="E131" s="400">
        <v>3300000000</v>
      </c>
      <c r="F131" s="401"/>
      <c r="G131" s="400">
        <v>0</v>
      </c>
      <c r="H131" s="401"/>
      <c r="I131" s="400">
        <v>3300000000</v>
      </c>
      <c r="J131" s="401"/>
      <c r="K131" s="67" t="s">
        <v>115</v>
      </c>
      <c r="L131" s="35" t="s">
        <v>500</v>
      </c>
      <c r="M131" s="89"/>
    </row>
    <row r="132" spans="1:13" ht="42.75" customHeight="1" outlineLevel="1">
      <c r="A132" s="47" t="s">
        <v>113</v>
      </c>
      <c r="B132" s="406" t="s">
        <v>154</v>
      </c>
      <c r="C132" s="406"/>
      <c r="D132" s="406"/>
      <c r="E132" s="400">
        <v>3300000000</v>
      </c>
      <c r="F132" s="401"/>
      <c r="G132" s="400">
        <v>0</v>
      </c>
      <c r="H132" s="401"/>
      <c r="I132" s="400">
        <v>3300000000</v>
      </c>
      <c r="J132" s="401"/>
      <c r="K132" s="67" t="s">
        <v>115</v>
      </c>
      <c r="L132" s="35" t="s">
        <v>495</v>
      </c>
      <c r="M132" s="89"/>
    </row>
    <row r="133" spans="1:13" ht="42.75" customHeight="1" outlineLevel="1">
      <c r="A133" s="47" t="s">
        <v>113</v>
      </c>
      <c r="B133" s="406" t="s">
        <v>155</v>
      </c>
      <c r="C133" s="406"/>
      <c r="D133" s="406"/>
      <c r="E133" s="400">
        <v>3300000000</v>
      </c>
      <c r="F133" s="401"/>
      <c r="G133" s="400">
        <v>0</v>
      </c>
      <c r="H133" s="401"/>
      <c r="I133" s="400">
        <v>3300000000</v>
      </c>
      <c r="J133" s="401"/>
      <c r="K133" s="67" t="s">
        <v>115</v>
      </c>
      <c r="L133" s="35" t="s">
        <v>498</v>
      </c>
      <c r="M133" s="89"/>
    </row>
    <row r="134" spans="1:13" ht="42.75" customHeight="1" outlineLevel="1">
      <c r="A134" s="47" t="s">
        <v>113</v>
      </c>
      <c r="B134" s="406" t="s">
        <v>156</v>
      </c>
      <c r="C134" s="406"/>
      <c r="D134" s="406"/>
      <c r="E134" s="400">
        <v>3300000000</v>
      </c>
      <c r="F134" s="401"/>
      <c r="G134" s="400">
        <v>0</v>
      </c>
      <c r="H134" s="401"/>
      <c r="I134" s="400">
        <v>3300000000</v>
      </c>
      <c r="J134" s="401"/>
      <c r="K134" s="67" t="s">
        <v>115</v>
      </c>
      <c r="L134" s="35" t="s">
        <v>498</v>
      </c>
      <c r="M134" s="89"/>
    </row>
    <row r="135" spans="1:13" ht="42.75" customHeight="1" outlineLevel="1">
      <c r="A135" s="47" t="s">
        <v>113</v>
      </c>
      <c r="B135" s="406" t="s">
        <v>157</v>
      </c>
      <c r="C135" s="406"/>
      <c r="D135" s="406"/>
      <c r="E135" s="400">
        <v>3300000000</v>
      </c>
      <c r="F135" s="401"/>
      <c r="G135" s="400">
        <v>0</v>
      </c>
      <c r="H135" s="401"/>
      <c r="I135" s="400">
        <v>3300000000</v>
      </c>
      <c r="J135" s="401"/>
      <c r="K135" s="67" t="s">
        <v>115</v>
      </c>
      <c r="L135" s="35" t="s">
        <v>495</v>
      </c>
      <c r="M135" s="89"/>
    </row>
    <row r="136" spans="1:13" ht="42.75" customHeight="1" outlineLevel="1">
      <c r="A136" s="47" t="s">
        <v>113</v>
      </c>
      <c r="B136" s="406" t="s">
        <v>158</v>
      </c>
      <c r="C136" s="406"/>
      <c r="D136" s="406"/>
      <c r="E136" s="400">
        <v>3300000000</v>
      </c>
      <c r="F136" s="401"/>
      <c r="G136" s="400">
        <v>0</v>
      </c>
      <c r="H136" s="401"/>
      <c r="I136" s="400">
        <v>3300000000</v>
      </c>
      <c r="J136" s="401"/>
      <c r="K136" s="67" t="s">
        <v>115</v>
      </c>
      <c r="L136" s="35" t="s">
        <v>501</v>
      </c>
      <c r="M136" s="89"/>
    </row>
    <row r="137" spans="1:13" ht="42.75" customHeight="1" outlineLevel="1">
      <c r="A137" s="47" t="s">
        <v>113</v>
      </c>
      <c r="B137" s="406" t="s">
        <v>159</v>
      </c>
      <c r="C137" s="406"/>
      <c r="D137" s="406"/>
      <c r="E137" s="400">
        <v>3300000000</v>
      </c>
      <c r="F137" s="401"/>
      <c r="G137" s="400">
        <v>0</v>
      </c>
      <c r="H137" s="401"/>
      <c r="I137" s="400">
        <v>3300000000</v>
      </c>
      <c r="J137" s="401"/>
      <c r="K137" s="67" t="s">
        <v>115</v>
      </c>
      <c r="L137" s="54" t="s">
        <v>502</v>
      </c>
      <c r="M137" s="96"/>
    </row>
    <row r="138" spans="1:13" ht="42.75" customHeight="1" outlineLevel="1">
      <c r="A138" s="47" t="s">
        <v>113</v>
      </c>
      <c r="B138" s="406" t="s">
        <v>160</v>
      </c>
      <c r="C138" s="406"/>
      <c r="D138" s="406"/>
      <c r="E138" s="400">
        <v>3000000000</v>
      </c>
      <c r="F138" s="401"/>
      <c r="G138" s="400">
        <v>0</v>
      </c>
      <c r="H138" s="401"/>
      <c r="I138" s="400">
        <v>3000000000</v>
      </c>
      <c r="J138" s="401"/>
      <c r="K138" s="67" t="s">
        <v>115</v>
      </c>
      <c r="L138" s="35" t="s">
        <v>503</v>
      </c>
      <c r="M138" s="89"/>
    </row>
    <row r="139" spans="1:13" ht="57.75" customHeight="1" outlineLevel="1">
      <c r="A139" s="47" t="s">
        <v>113</v>
      </c>
      <c r="B139" s="406" t="s">
        <v>161</v>
      </c>
      <c r="C139" s="406"/>
      <c r="D139" s="406"/>
      <c r="E139" s="400">
        <v>6500000000</v>
      </c>
      <c r="F139" s="401"/>
      <c r="G139" s="400">
        <v>0</v>
      </c>
      <c r="H139" s="401"/>
      <c r="I139" s="400">
        <v>6500000000</v>
      </c>
      <c r="J139" s="401"/>
      <c r="K139" s="67" t="s">
        <v>115</v>
      </c>
      <c r="L139" s="35" t="s">
        <v>504</v>
      </c>
      <c r="M139" s="89"/>
    </row>
    <row r="140" spans="1:13" ht="57.75" customHeight="1" outlineLevel="1">
      <c r="A140" s="47" t="s">
        <v>103</v>
      </c>
      <c r="B140" s="406" t="s">
        <v>162</v>
      </c>
      <c r="C140" s="406"/>
      <c r="D140" s="406"/>
      <c r="E140" s="400">
        <v>320000000</v>
      </c>
      <c r="F140" s="401"/>
      <c r="G140" s="400">
        <v>0</v>
      </c>
      <c r="H140" s="401"/>
      <c r="I140" s="400">
        <v>320000000</v>
      </c>
      <c r="J140" s="401"/>
      <c r="K140" s="67" t="s">
        <v>117</v>
      </c>
      <c r="L140" s="35" t="s">
        <v>505</v>
      </c>
      <c r="M140" s="89"/>
    </row>
    <row r="141" spans="1:13" ht="57.75" customHeight="1" outlineLevel="1">
      <c r="A141" s="47" t="s">
        <v>98</v>
      </c>
      <c r="B141" s="406" t="s">
        <v>163</v>
      </c>
      <c r="C141" s="406"/>
      <c r="D141" s="406"/>
      <c r="E141" s="400">
        <v>18000000000</v>
      </c>
      <c r="F141" s="401"/>
      <c r="G141" s="400">
        <v>0</v>
      </c>
      <c r="H141" s="401"/>
      <c r="I141" s="400">
        <f>+E141+G141</f>
        <v>18000000000</v>
      </c>
      <c r="J141" s="401"/>
      <c r="K141" s="60" t="s">
        <v>164</v>
      </c>
      <c r="L141" s="35" t="s">
        <v>506</v>
      </c>
      <c r="M141" s="89"/>
    </row>
    <row r="142" spans="1:13" ht="57.75" customHeight="1" outlineLevel="1">
      <c r="A142" s="28" t="s">
        <v>98</v>
      </c>
      <c r="B142" s="399" t="s">
        <v>165</v>
      </c>
      <c r="C142" s="399"/>
      <c r="D142" s="399"/>
      <c r="E142" s="400">
        <v>856208160</v>
      </c>
      <c r="F142" s="401"/>
      <c r="G142" s="400">
        <v>0</v>
      </c>
      <c r="H142" s="401"/>
      <c r="I142" s="400">
        <f>+E142+G142</f>
        <v>856208160</v>
      </c>
      <c r="J142" s="401"/>
      <c r="K142" s="60" t="s">
        <v>112</v>
      </c>
      <c r="L142" s="34" t="s">
        <v>507</v>
      </c>
      <c r="M142" s="89"/>
    </row>
    <row r="143" spans="1:13" ht="57.75" customHeight="1" outlineLevel="1">
      <c r="A143" s="28" t="s">
        <v>70</v>
      </c>
      <c r="B143" s="399" t="s">
        <v>166</v>
      </c>
      <c r="C143" s="399"/>
      <c r="D143" s="399"/>
      <c r="E143" s="400">
        <v>3255584463</v>
      </c>
      <c r="F143" s="401"/>
      <c r="G143" s="400">
        <v>0</v>
      </c>
      <c r="H143" s="401"/>
      <c r="I143" s="400">
        <f>+G143+E143</f>
        <v>3255584463</v>
      </c>
      <c r="J143" s="401"/>
      <c r="K143" s="60" t="s">
        <v>140</v>
      </c>
      <c r="L143" s="34" t="s">
        <v>508</v>
      </c>
      <c r="M143" s="89"/>
    </row>
    <row r="144" spans="1:13" ht="111.75" customHeight="1" outlineLevel="1">
      <c r="A144" s="28" t="s">
        <v>98</v>
      </c>
      <c r="B144" s="431" t="s">
        <v>167</v>
      </c>
      <c r="C144" s="431"/>
      <c r="D144" s="432"/>
      <c r="E144" s="400">
        <v>15000000000</v>
      </c>
      <c r="F144" s="401"/>
      <c r="G144" s="400">
        <v>3750000000</v>
      </c>
      <c r="H144" s="401"/>
      <c r="I144" s="400">
        <f>+G144+E144</f>
        <v>18750000000</v>
      </c>
      <c r="J144" s="401"/>
      <c r="K144" s="60" t="s">
        <v>112</v>
      </c>
      <c r="L144" s="38" t="s">
        <v>509</v>
      </c>
      <c r="M144" s="94"/>
    </row>
    <row r="145" spans="1:13" ht="75" customHeight="1" outlineLevel="1">
      <c r="A145" s="28" t="s">
        <v>98</v>
      </c>
      <c r="B145" s="431" t="s">
        <v>169</v>
      </c>
      <c r="C145" s="431"/>
      <c r="D145" s="432"/>
      <c r="E145" s="400">
        <v>5000000000</v>
      </c>
      <c r="F145" s="401"/>
      <c r="G145" s="400">
        <v>1250000000</v>
      </c>
      <c r="H145" s="401"/>
      <c r="I145" s="400">
        <f>+G145+E145</f>
        <v>6250000000</v>
      </c>
      <c r="J145" s="401"/>
      <c r="K145" s="60" t="s">
        <v>112</v>
      </c>
      <c r="L145" s="38" t="s">
        <v>510</v>
      </c>
      <c r="M145" s="94"/>
    </row>
    <row r="146" spans="1:13" ht="100.5" customHeight="1" outlineLevel="1">
      <c r="A146" s="28" t="s">
        <v>98</v>
      </c>
      <c r="B146" s="431" t="s">
        <v>170</v>
      </c>
      <c r="C146" s="431"/>
      <c r="D146" s="432"/>
      <c r="E146" s="400">
        <v>2000000000</v>
      </c>
      <c r="F146" s="401"/>
      <c r="G146" s="400">
        <v>500000000</v>
      </c>
      <c r="H146" s="401"/>
      <c r="I146" s="400">
        <f>+G146+E146</f>
        <v>2500000000</v>
      </c>
      <c r="J146" s="401"/>
      <c r="K146" s="60" t="s">
        <v>112</v>
      </c>
      <c r="L146" s="38" t="s">
        <v>511</v>
      </c>
      <c r="M146" s="94"/>
    </row>
    <row r="147" spans="1:13" ht="57.75" customHeight="1" outlineLevel="1">
      <c r="A147" s="28" t="s">
        <v>98</v>
      </c>
      <c r="B147" s="431" t="s">
        <v>171</v>
      </c>
      <c r="C147" s="431"/>
      <c r="D147" s="432"/>
      <c r="E147" s="400">
        <v>25000000000</v>
      </c>
      <c r="F147" s="401"/>
      <c r="G147" s="400">
        <v>5000000000</v>
      </c>
      <c r="H147" s="401"/>
      <c r="I147" s="400">
        <f>+G147+E147</f>
        <v>30000000000</v>
      </c>
      <c r="J147" s="401"/>
      <c r="K147" s="36" t="s">
        <v>512</v>
      </c>
      <c r="L147" s="38" t="s">
        <v>513</v>
      </c>
      <c r="M147" s="94"/>
    </row>
    <row r="148" spans="1:13" ht="22.5" customHeight="1">
      <c r="A148" s="20" t="s">
        <v>54</v>
      </c>
      <c r="B148" s="404">
        <f>+COUNTA(B92:D147)</f>
        <v>56</v>
      </c>
      <c r="C148" s="404"/>
      <c r="D148" s="404"/>
      <c r="E148" s="415">
        <f>SUM(E92:F147)</f>
        <v>333542505367</v>
      </c>
      <c r="F148" s="415"/>
      <c r="G148" s="415">
        <f>SUM(G92:H147)</f>
        <v>17386531099</v>
      </c>
      <c r="H148" s="415"/>
      <c r="I148" s="415">
        <f>SUM(I92:J147)</f>
        <v>350929036466</v>
      </c>
      <c r="J148" s="415"/>
      <c r="K148" s="417"/>
      <c r="L148" s="417"/>
      <c r="M148" s="92"/>
    </row>
    <row r="149" spans="1:13" ht="22.5" customHeight="1">
      <c r="A149" s="413" t="s">
        <v>55</v>
      </c>
      <c r="B149" s="413"/>
      <c r="C149" s="413"/>
      <c r="D149" s="413"/>
      <c r="E149" s="413"/>
      <c r="F149" s="21"/>
      <c r="G149" s="21"/>
      <c r="H149" s="21"/>
      <c r="I149" s="21"/>
      <c r="J149" s="21"/>
      <c r="K149" s="18"/>
      <c r="L149" s="18"/>
      <c r="M149" s="18"/>
    </row>
    <row r="150" spans="1:13" ht="22.5" customHeight="1">
      <c r="A150" s="48"/>
      <c r="B150" s="48"/>
      <c r="C150" s="48"/>
      <c r="D150" s="48"/>
      <c r="E150" s="48"/>
      <c r="F150" s="21"/>
      <c r="G150" s="21"/>
      <c r="H150" s="21"/>
      <c r="I150" s="21"/>
      <c r="J150" s="21"/>
      <c r="K150" s="63"/>
      <c r="L150" s="18"/>
      <c r="M150" s="18"/>
    </row>
    <row r="151" spans="1:13" ht="34.5" customHeight="1">
      <c r="A151" s="404" t="s">
        <v>174</v>
      </c>
      <c r="B151" s="404"/>
      <c r="C151" s="404"/>
      <c r="D151" s="404"/>
      <c r="E151" s="404"/>
      <c r="F151" s="404"/>
      <c r="G151" s="404"/>
      <c r="H151" s="404"/>
      <c r="I151" s="404"/>
      <c r="J151" s="404"/>
      <c r="K151" s="404"/>
      <c r="L151" s="404"/>
      <c r="M151" s="88"/>
    </row>
    <row r="152" spans="1:13" ht="32.25" customHeight="1">
      <c r="A152" s="14" t="s">
        <v>32</v>
      </c>
      <c r="B152" s="404" t="s">
        <v>33</v>
      </c>
      <c r="C152" s="404"/>
      <c r="D152" s="404"/>
      <c r="E152" s="404" t="s">
        <v>34</v>
      </c>
      <c r="F152" s="404"/>
      <c r="G152" s="404" t="s">
        <v>35</v>
      </c>
      <c r="H152" s="404"/>
      <c r="I152" s="404" t="s">
        <v>36</v>
      </c>
      <c r="J152" s="404"/>
      <c r="K152" s="14" t="s">
        <v>37</v>
      </c>
      <c r="L152" s="14" t="s">
        <v>38</v>
      </c>
      <c r="M152" s="88"/>
    </row>
    <row r="153" spans="1:13" ht="63.75" customHeight="1" outlineLevel="1">
      <c r="A153" s="29" t="s">
        <v>175</v>
      </c>
      <c r="B153" s="399" t="s">
        <v>176</v>
      </c>
      <c r="C153" s="399"/>
      <c r="D153" s="399"/>
      <c r="E153" s="400">
        <v>37000000000</v>
      </c>
      <c r="F153" s="401"/>
      <c r="G153" s="400">
        <v>5000000000</v>
      </c>
      <c r="H153" s="401"/>
      <c r="I153" s="400">
        <f t="shared" ref="I153:I163" si="5">+G153+E153</f>
        <v>42000000000</v>
      </c>
      <c r="J153" s="401"/>
      <c r="K153" s="39" t="s">
        <v>177</v>
      </c>
      <c r="L153" s="34" t="s">
        <v>514</v>
      </c>
      <c r="M153" s="89"/>
    </row>
    <row r="154" spans="1:13" ht="48.75" customHeight="1" outlineLevel="1">
      <c r="A154" s="29" t="s">
        <v>175</v>
      </c>
      <c r="B154" s="399" t="s">
        <v>179</v>
      </c>
      <c r="C154" s="399"/>
      <c r="D154" s="399"/>
      <c r="E154" s="400">
        <v>36895891663</v>
      </c>
      <c r="F154" s="401"/>
      <c r="G154" s="400">
        <v>0</v>
      </c>
      <c r="H154" s="401"/>
      <c r="I154" s="400">
        <f t="shared" si="5"/>
        <v>36895891663</v>
      </c>
      <c r="J154" s="401"/>
      <c r="K154" s="39" t="s">
        <v>180</v>
      </c>
      <c r="L154" s="34" t="s">
        <v>515</v>
      </c>
      <c r="M154" s="89"/>
    </row>
    <row r="155" spans="1:13" ht="87" customHeight="1" outlineLevel="1">
      <c r="A155" s="29" t="s">
        <v>175</v>
      </c>
      <c r="B155" s="399" t="s">
        <v>182</v>
      </c>
      <c r="C155" s="399"/>
      <c r="D155" s="399"/>
      <c r="E155" s="400">
        <v>30000000000</v>
      </c>
      <c r="F155" s="401"/>
      <c r="G155" s="400">
        <v>0</v>
      </c>
      <c r="H155" s="401"/>
      <c r="I155" s="400">
        <f t="shared" si="5"/>
        <v>30000000000</v>
      </c>
      <c r="J155" s="401"/>
      <c r="K155" s="39" t="s">
        <v>180</v>
      </c>
      <c r="L155" s="34" t="s">
        <v>516</v>
      </c>
      <c r="M155" s="89"/>
    </row>
    <row r="156" spans="1:13" ht="87" customHeight="1" outlineLevel="1">
      <c r="A156" s="29" t="s">
        <v>175</v>
      </c>
      <c r="B156" s="399" t="s">
        <v>184</v>
      </c>
      <c r="C156" s="399"/>
      <c r="D156" s="399"/>
      <c r="E156" s="400">
        <v>22458423926</v>
      </c>
      <c r="F156" s="401"/>
      <c r="G156" s="400">
        <v>0</v>
      </c>
      <c r="H156" s="401"/>
      <c r="I156" s="400">
        <f t="shared" si="5"/>
        <v>22458423926</v>
      </c>
      <c r="J156" s="401"/>
      <c r="K156" s="39" t="s">
        <v>180</v>
      </c>
      <c r="L156" s="34" t="s">
        <v>517</v>
      </c>
      <c r="M156" s="89"/>
    </row>
    <row r="157" spans="1:13" ht="87" customHeight="1" outlineLevel="1">
      <c r="A157" s="29" t="s">
        <v>175</v>
      </c>
      <c r="B157" s="399" t="s">
        <v>185</v>
      </c>
      <c r="C157" s="399"/>
      <c r="D157" s="399"/>
      <c r="E157" s="400">
        <v>44165636109</v>
      </c>
      <c r="F157" s="401"/>
      <c r="G157" s="400">
        <v>0</v>
      </c>
      <c r="H157" s="401"/>
      <c r="I157" s="400">
        <f t="shared" si="5"/>
        <v>44165636109</v>
      </c>
      <c r="J157" s="401"/>
      <c r="K157" s="39" t="s">
        <v>180</v>
      </c>
      <c r="L157" s="34" t="s">
        <v>518</v>
      </c>
      <c r="M157" s="89"/>
    </row>
    <row r="158" spans="1:13" ht="77.25" customHeight="1" outlineLevel="1">
      <c r="A158" s="29" t="s">
        <v>175</v>
      </c>
      <c r="B158" s="399" t="s">
        <v>187</v>
      </c>
      <c r="C158" s="399"/>
      <c r="D158" s="399"/>
      <c r="E158" s="400">
        <v>16497522812</v>
      </c>
      <c r="F158" s="401"/>
      <c r="G158" s="400">
        <v>0</v>
      </c>
      <c r="H158" s="401"/>
      <c r="I158" s="400">
        <f t="shared" si="5"/>
        <v>16497522812</v>
      </c>
      <c r="J158" s="401"/>
      <c r="K158" s="39" t="s">
        <v>180</v>
      </c>
      <c r="L158" s="34" t="s">
        <v>519</v>
      </c>
      <c r="M158" s="89"/>
    </row>
    <row r="159" spans="1:13" ht="48.75" customHeight="1" outlineLevel="1">
      <c r="A159" s="29" t="s">
        <v>175</v>
      </c>
      <c r="B159" s="399" t="s">
        <v>188</v>
      </c>
      <c r="C159" s="399"/>
      <c r="D159" s="399"/>
      <c r="E159" s="400">
        <v>14550608204</v>
      </c>
      <c r="F159" s="401"/>
      <c r="G159" s="400">
        <v>0</v>
      </c>
      <c r="H159" s="401"/>
      <c r="I159" s="400">
        <f t="shared" si="5"/>
        <v>14550608204</v>
      </c>
      <c r="J159" s="401"/>
      <c r="K159" s="39" t="s">
        <v>180</v>
      </c>
      <c r="L159" s="34" t="s">
        <v>519</v>
      </c>
      <c r="M159" s="89"/>
    </row>
    <row r="160" spans="1:13" ht="57" customHeight="1" outlineLevel="1">
      <c r="A160" s="29" t="s">
        <v>175</v>
      </c>
      <c r="B160" s="399" t="s">
        <v>189</v>
      </c>
      <c r="C160" s="399"/>
      <c r="D160" s="399"/>
      <c r="E160" s="400">
        <v>1218590954</v>
      </c>
      <c r="F160" s="401"/>
      <c r="G160" s="400">
        <v>0</v>
      </c>
      <c r="H160" s="401"/>
      <c r="I160" s="400">
        <f t="shared" si="5"/>
        <v>1218590954</v>
      </c>
      <c r="J160" s="401"/>
      <c r="K160" s="39" t="s">
        <v>180</v>
      </c>
      <c r="L160" s="34" t="s">
        <v>520</v>
      </c>
      <c r="M160" s="89"/>
    </row>
    <row r="161" spans="1:13" ht="87" customHeight="1" outlineLevel="1">
      <c r="A161" s="29" t="s">
        <v>175</v>
      </c>
      <c r="B161" s="399" t="s">
        <v>190</v>
      </c>
      <c r="C161" s="399"/>
      <c r="D161" s="399"/>
      <c r="E161" s="400">
        <v>329933688</v>
      </c>
      <c r="F161" s="401"/>
      <c r="G161" s="400">
        <v>0</v>
      </c>
      <c r="H161" s="401"/>
      <c r="I161" s="400">
        <f t="shared" si="5"/>
        <v>329933688</v>
      </c>
      <c r="J161" s="401"/>
      <c r="K161" s="39" t="s">
        <v>180</v>
      </c>
      <c r="L161" s="34" t="s">
        <v>521</v>
      </c>
      <c r="M161" s="89"/>
    </row>
    <row r="162" spans="1:13" ht="87" customHeight="1" outlineLevel="1">
      <c r="A162" s="29" t="s">
        <v>175</v>
      </c>
      <c r="B162" s="399" t="s">
        <v>191</v>
      </c>
      <c r="C162" s="399"/>
      <c r="D162" s="399"/>
      <c r="E162" s="400">
        <v>535260922</v>
      </c>
      <c r="F162" s="401"/>
      <c r="G162" s="400">
        <v>0</v>
      </c>
      <c r="H162" s="401"/>
      <c r="I162" s="400">
        <f t="shared" si="5"/>
        <v>535260922</v>
      </c>
      <c r="J162" s="401"/>
      <c r="K162" s="39" t="s">
        <v>180</v>
      </c>
      <c r="L162" s="34" t="s">
        <v>522</v>
      </c>
      <c r="M162" s="89"/>
    </row>
    <row r="163" spans="1:13" ht="87" customHeight="1" outlineLevel="1">
      <c r="A163" s="29" t="s">
        <v>175</v>
      </c>
      <c r="B163" s="399" t="s">
        <v>192</v>
      </c>
      <c r="C163" s="399"/>
      <c r="D163" s="399"/>
      <c r="E163" s="400">
        <v>3283059964</v>
      </c>
      <c r="F163" s="401"/>
      <c r="G163" s="400">
        <v>0</v>
      </c>
      <c r="H163" s="401"/>
      <c r="I163" s="400">
        <f t="shared" si="5"/>
        <v>3283059964</v>
      </c>
      <c r="J163" s="401"/>
      <c r="K163" s="39" t="s">
        <v>180</v>
      </c>
      <c r="L163" s="34" t="s">
        <v>523</v>
      </c>
      <c r="M163" s="89"/>
    </row>
    <row r="164" spans="1:13" s="2" customFormat="1" ht="39" customHeight="1">
      <c r="A164" s="14" t="s">
        <v>54</v>
      </c>
      <c r="B164" s="404">
        <f>+COUNTA(B153:D163)</f>
        <v>11</v>
      </c>
      <c r="C164" s="404"/>
      <c r="D164" s="404"/>
      <c r="E164" s="409">
        <f>SUM(E153:F163)</f>
        <v>206934928242</v>
      </c>
      <c r="F164" s="409"/>
      <c r="G164" s="409">
        <f>SUM(G153:H163)</f>
        <v>5000000000</v>
      </c>
      <c r="H164" s="409"/>
      <c r="I164" s="409">
        <f>SUM(I153:J163)</f>
        <v>211934928242</v>
      </c>
      <c r="J164" s="409"/>
      <c r="K164" s="440"/>
      <c r="L164" s="441"/>
      <c r="M164" s="97"/>
    </row>
    <row r="165" spans="1:13">
      <c r="A165" s="442" t="s">
        <v>55</v>
      </c>
      <c r="B165" s="442"/>
      <c r="C165" s="442"/>
      <c r="D165" s="442"/>
      <c r="E165" s="442"/>
      <c r="F165" s="442"/>
      <c r="G165" s="442"/>
      <c r="H165" s="442"/>
      <c r="I165" s="442"/>
      <c r="J165" s="442"/>
      <c r="K165" s="443"/>
      <c r="L165" s="442"/>
      <c r="M165" s="48"/>
    </row>
    <row r="166" spans="1:13" ht="15" customHeight="1">
      <c r="A166" s="48"/>
      <c r="B166" s="48"/>
      <c r="C166" s="48"/>
      <c r="D166" s="48"/>
      <c r="E166" s="48"/>
      <c r="F166" s="21"/>
      <c r="G166" s="21"/>
      <c r="H166" s="21"/>
      <c r="I166" s="21"/>
      <c r="J166" s="21"/>
      <c r="K166" s="63"/>
      <c r="L166" s="18"/>
      <c r="M166" s="18"/>
    </row>
    <row r="167" spans="1:13" ht="34.5" customHeight="1">
      <c r="A167" s="404" t="s">
        <v>193</v>
      </c>
      <c r="B167" s="404"/>
      <c r="C167" s="404"/>
      <c r="D167" s="404"/>
      <c r="E167" s="404"/>
      <c r="F167" s="404"/>
      <c r="G167" s="404"/>
      <c r="H167" s="404"/>
      <c r="I167" s="404"/>
      <c r="J167" s="404"/>
      <c r="K167" s="404"/>
      <c r="L167" s="404"/>
      <c r="M167" s="88"/>
    </row>
    <row r="168" spans="1:13" ht="33" customHeight="1">
      <c r="A168" s="15" t="s">
        <v>32</v>
      </c>
      <c r="B168" s="444" t="s">
        <v>33</v>
      </c>
      <c r="C168" s="444"/>
      <c r="D168" s="444"/>
      <c r="E168" s="444" t="s">
        <v>34</v>
      </c>
      <c r="F168" s="444"/>
      <c r="G168" s="444" t="s">
        <v>35</v>
      </c>
      <c r="H168" s="444"/>
      <c r="I168" s="444" t="s">
        <v>36</v>
      </c>
      <c r="J168" s="444"/>
      <c r="K168" s="15" t="s">
        <v>37</v>
      </c>
      <c r="L168" s="15" t="s">
        <v>38</v>
      </c>
      <c r="M168" s="88"/>
    </row>
    <row r="169" spans="1:13" ht="65.25" customHeight="1" outlineLevel="1">
      <c r="A169" s="28" t="s">
        <v>194</v>
      </c>
      <c r="B169" s="399" t="s">
        <v>195</v>
      </c>
      <c r="C169" s="399"/>
      <c r="D169" s="399"/>
      <c r="E169" s="400">
        <v>250000000</v>
      </c>
      <c r="F169" s="401"/>
      <c r="G169" s="400">
        <v>0</v>
      </c>
      <c r="H169" s="401"/>
      <c r="I169" s="400">
        <v>250000000</v>
      </c>
      <c r="J169" s="401"/>
      <c r="K169" s="60" t="s">
        <v>196</v>
      </c>
      <c r="L169" s="34" t="s">
        <v>524</v>
      </c>
      <c r="M169" s="89"/>
    </row>
    <row r="170" spans="1:13" ht="65.25" customHeight="1" outlineLevel="1">
      <c r="A170" s="28" t="s">
        <v>194</v>
      </c>
      <c r="B170" s="399" t="s">
        <v>197</v>
      </c>
      <c r="C170" s="399"/>
      <c r="D170" s="399"/>
      <c r="E170" s="400">
        <v>480000000</v>
      </c>
      <c r="F170" s="401"/>
      <c r="G170" s="400">
        <v>0</v>
      </c>
      <c r="H170" s="401"/>
      <c r="I170" s="400">
        <v>480000000</v>
      </c>
      <c r="J170" s="401"/>
      <c r="K170" s="60" t="s">
        <v>196</v>
      </c>
      <c r="L170" s="34" t="s">
        <v>525</v>
      </c>
      <c r="M170" s="89"/>
    </row>
    <row r="171" spans="1:13" ht="65.25" customHeight="1" outlineLevel="1">
      <c r="A171" s="28" t="s">
        <v>194</v>
      </c>
      <c r="B171" s="399" t="s">
        <v>198</v>
      </c>
      <c r="C171" s="399"/>
      <c r="D171" s="399"/>
      <c r="E171" s="400">
        <v>500000000</v>
      </c>
      <c r="F171" s="401"/>
      <c r="G171" s="400">
        <v>0</v>
      </c>
      <c r="H171" s="401"/>
      <c r="I171" s="400">
        <v>500000000</v>
      </c>
      <c r="J171" s="401"/>
      <c r="K171" s="60" t="s">
        <v>196</v>
      </c>
      <c r="L171" s="34" t="s">
        <v>526</v>
      </c>
      <c r="M171" s="89"/>
    </row>
    <row r="172" spans="1:13" ht="65.25" customHeight="1" outlineLevel="1">
      <c r="A172" s="28" t="s">
        <v>194</v>
      </c>
      <c r="B172" s="399" t="s">
        <v>199</v>
      </c>
      <c r="C172" s="399"/>
      <c r="D172" s="399"/>
      <c r="E172" s="400">
        <v>564285714</v>
      </c>
      <c r="F172" s="401"/>
      <c r="G172" s="400">
        <v>0</v>
      </c>
      <c r="H172" s="401"/>
      <c r="I172" s="400">
        <v>564285714</v>
      </c>
      <c r="J172" s="401"/>
      <c r="K172" s="60" t="s">
        <v>196</v>
      </c>
      <c r="L172" s="34" t="s">
        <v>527</v>
      </c>
      <c r="M172" s="89"/>
    </row>
    <row r="173" spans="1:13" ht="65.25" customHeight="1" outlineLevel="1">
      <c r="A173" s="28" t="s">
        <v>194</v>
      </c>
      <c r="B173" s="399" t="s">
        <v>200</v>
      </c>
      <c r="C173" s="399"/>
      <c r="D173" s="399"/>
      <c r="E173" s="400">
        <v>564285714</v>
      </c>
      <c r="F173" s="401"/>
      <c r="G173" s="400">
        <v>0</v>
      </c>
      <c r="H173" s="401"/>
      <c r="I173" s="400">
        <v>564285714</v>
      </c>
      <c r="J173" s="401"/>
      <c r="K173" s="60" t="s">
        <v>196</v>
      </c>
      <c r="L173" s="34" t="s">
        <v>527</v>
      </c>
      <c r="M173" s="89"/>
    </row>
    <row r="174" spans="1:13" ht="65.25" customHeight="1" outlineLevel="1">
      <c r="A174" s="28" t="s">
        <v>194</v>
      </c>
      <c r="B174" s="399" t="s">
        <v>201</v>
      </c>
      <c r="C174" s="399"/>
      <c r="D174" s="399"/>
      <c r="E174" s="400">
        <v>75184000000</v>
      </c>
      <c r="F174" s="401"/>
      <c r="G174" s="400">
        <v>0</v>
      </c>
      <c r="H174" s="401"/>
      <c r="I174" s="400">
        <v>75184000000</v>
      </c>
      <c r="J174" s="401"/>
      <c r="K174" s="60" t="s">
        <v>196</v>
      </c>
      <c r="L174" s="34" t="s">
        <v>528</v>
      </c>
      <c r="M174" s="89"/>
    </row>
    <row r="175" spans="1:13" ht="20.25" customHeight="1">
      <c r="A175" s="20" t="s">
        <v>54</v>
      </c>
      <c r="B175" s="404">
        <f>+COUNTA(B169:D174)</f>
        <v>6</v>
      </c>
      <c r="C175" s="404"/>
      <c r="D175" s="404"/>
      <c r="E175" s="415">
        <f>SUM(E169:F174)</f>
        <v>77542571428</v>
      </c>
      <c r="F175" s="415"/>
      <c r="G175" s="415">
        <f>SUM(G169:H174)</f>
        <v>0</v>
      </c>
      <c r="H175" s="415"/>
      <c r="I175" s="415">
        <f>SUM(I169:J174)</f>
        <v>77542571428</v>
      </c>
      <c r="J175" s="415"/>
      <c r="K175" s="416"/>
      <c r="L175" s="445"/>
      <c r="M175" s="98"/>
    </row>
    <row r="176" spans="1:13">
      <c r="A176" s="428" t="s">
        <v>55</v>
      </c>
      <c r="B176" s="428"/>
      <c r="C176" s="428"/>
      <c r="D176" s="428"/>
      <c r="E176" s="428"/>
      <c r="F176" s="428"/>
      <c r="G176" s="428"/>
      <c r="H176" s="428"/>
      <c r="I176" s="428"/>
      <c r="J176" s="428"/>
      <c r="K176" s="446"/>
      <c r="L176" s="428"/>
      <c r="M176" s="48"/>
    </row>
    <row r="177" spans="1:13" ht="34.5" customHeight="1">
      <c r="A177" s="404" t="s">
        <v>202</v>
      </c>
      <c r="B177" s="404"/>
      <c r="C177" s="404"/>
      <c r="D177" s="404"/>
      <c r="E177" s="404"/>
      <c r="F177" s="404"/>
      <c r="G177" s="404"/>
      <c r="H177" s="404"/>
      <c r="I177" s="404"/>
      <c r="J177" s="404"/>
      <c r="K177" s="404"/>
      <c r="L177" s="404"/>
      <c r="M177" s="88"/>
    </row>
    <row r="178" spans="1:13" ht="36" customHeight="1">
      <c r="A178" s="15" t="s">
        <v>32</v>
      </c>
      <c r="B178" s="444" t="s">
        <v>33</v>
      </c>
      <c r="C178" s="444"/>
      <c r="D178" s="444"/>
      <c r="E178" s="444" t="s">
        <v>34</v>
      </c>
      <c r="F178" s="444"/>
      <c r="G178" s="444" t="s">
        <v>35</v>
      </c>
      <c r="H178" s="444"/>
      <c r="I178" s="444" t="s">
        <v>36</v>
      </c>
      <c r="J178" s="444"/>
      <c r="K178" s="22" t="s">
        <v>37</v>
      </c>
      <c r="L178" s="15" t="s">
        <v>38</v>
      </c>
      <c r="M178" s="88"/>
    </row>
    <row r="179" spans="1:13" ht="65.25" customHeight="1" outlineLevel="1">
      <c r="A179" s="28" t="s">
        <v>203</v>
      </c>
      <c r="B179" s="399" t="s">
        <v>204</v>
      </c>
      <c r="C179" s="399"/>
      <c r="D179" s="399"/>
      <c r="E179" s="400">
        <v>18600000000000</v>
      </c>
      <c r="F179" s="401"/>
      <c r="G179" s="400">
        <v>0</v>
      </c>
      <c r="H179" s="401"/>
      <c r="I179" s="400">
        <f t="shared" ref="I179:I191" si="6">+G179+E179</f>
        <v>18600000000000</v>
      </c>
      <c r="J179" s="401"/>
      <c r="K179" s="60" t="s">
        <v>205</v>
      </c>
      <c r="L179" s="34" t="s">
        <v>529</v>
      </c>
      <c r="M179" s="89"/>
    </row>
    <row r="180" spans="1:13" ht="65.25" customHeight="1" outlineLevel="1">
      <c r="A180" s="28" t="s">
        <v>203</v>
      </c>
      <c r="B180" s="399" t="s">
        <v>207</v>
      </c>
      <c r="C180" s="399"/>
      <c r="D180" s="399"/>
      <c r="E180" s="400">
        <v>602785224502.61169</v>
      </c>
      <c r="F180" s="401"/>
      <c r="G180" s="400">
        <v>0</v>
      </c>
      <c r="H180" s="401"/>
      <c r="I180" s="400">
        <f t="shared" si="6"/>
        <v>602785224502.61169</v>
      </c>
      <c r="J180" s="401"/>
      <c r="K180" s="60" t="s">
        <v>208</v>
      </c>
      <c r="L180" s="34" t="s">
        <v>530</v>
      </c>
      <c r="M180" s="89"/>
    </row>
    <row r="181" spans="1:13" ht="65.25" customHeight="1" outlineLevel="1">
      <c r="A181" s="28" t="s">
        <v>203</v>
      </c>
      <c r="B181" s="399" t="s">
        <v>210</v>
      </c>
      <c r="C181" s="399"/>
      <c r="D181" s="399"/>
      <c r="E181" s="400">
        <v>666483582568</v>
      </c>
      <c r="F181" s="401"/>
      <c r="G181" s="400">
        <v>0</v>
      </c>
      <c r="H181" s="401"/>
      <c r="I181" s="400">
        <f t="shared" si="6"/>
        <v>666483582568</v>
      </c>
      <c r="J181" s="401"/>
      <c r="K181" s="60" t="s">
        <v>208</v>
      </c>
      <c r="L181" s="34" t="s">
        <v>531</v>
      </c>
      <c r="M181" s="89"/>
    </row>
    <row r="182" spans="1:13" ht="65.25" customHeight="1" outlineLevel="1">
      <c r="A182" s="28" t="s">
        <v>203</v>
      </c>
      <c r="B182" s="399" t="s">
        <v>211</v>
      </c>
      <c r="C182" s="399"/>
      <c r="D182" s="399"/>
      <c r="E182" s="400">
        <v>1041957550883</v>
      </c>
      <c r="F182" s="401"/>
      <c r="G182" s="400">
        <v>0</v>
      </c>
      <c r="H182" s="401"/>
      <c r="I182" s="400">
        <f t="shared" si="6"/>
        <v>1041957550883</v>
      </c>
      <c r="J182" s="401"/>
      <c r="K182" s="60" t="s">
        <v>208</v>
      </c>
      <c r="L182" s="34" t="s">
        <v>532</v>
      </c>
      <c r="M182" s="89"/>
    </row>
    <row r="183" spans="1:13" ht="65.25" customHeight="1" outlineLevel="1">
      <c r="A183" s="28" t="s">
        <v>203</v>
      </c>
      <c r="B183" s="399" t="s">
        <v>213</v>
      </c>
      <c r="C183" s="399"/>
      <c r="D183" s="399"/>
      <c r="E183" s="400">
        <v>434553424034.30597</v>
      </c>
      <c r="F183" s="401"/>
      <c r="G183" s="400">
        <v>0</v>
      </c>
      <c r="H183" s="401"/>
      <c r="I183" s="400">
        <f t="shared" si="6"/>
        <v>434553424034.30597</v>
      </c>
      <c r="J183" s="401"/>
      <c r="K183" s="60" t="s">
        <v>208</v>
      </c>
      <c r="L183" s="34" t="s">
        <v>532</v>
      </c>
      <c r="M183" s="89"/>
    </row>
    <row r="184" spans="1:13" ht="65.25" customHeight="1" outlineLevel="1">
      <c r="A184" s="28" t="s">
        <v>203</v>
      </c>
      <c r="B184" s="399" t="s">
        <v>215</v>
      </c>
      <c r="C184" s="399"/>
      <c r="D184" s="399"/>
      <c r="E184" s="400">
        <v>384587872212</v>
      </c>
      <c r="F184" s="401"/>
      <c r="G184" s="400">
        <v>0</v>
      </c>
      <c r="H184" s="401"/>
      <c r="I184" s="400">
        <f t="shared" si="6"/>
        <v>384587872212</v>
      </c>
      <c r="J184" s="401"/>
      <c r="K184" s="60" t="s">
        <v>208</v>
      </c>
      <c r="L184" s="34" t="s">
        <v>533</v>
      </c>
      <c r="M184" s="89"/>
    </row>
    <row r="185" spans="1:13" ht="65.25" customHeight="1" outlineLevel="1">
      <c r="A185" s="28" t="s">
        <v>203</v>
      </c>
      <c r="B185" s="399" t="s">
        <v>217</v>
      </c>
      <c r="C185" s="399"/>
      <c r="D185" s="399"/>
      <c r="E185" s="400">
        <v>97536000000</v>
      </c>
      <c r="F185" s="401"/>
      <c r="G185" s="400">
        <v>0</v>
      </c>
      <c r="H185" s="401"/>
      <c r="I185" s="400">
        <f t="shared" si="6"/>
        <v>97536000000</v>
      </c>
      <c r="J185" s="401"/>
      <c r="K185" s="60" t="s">
        <v>208</v>
      </c>
      <c r="L185" s="34" t="s">
        <v>534</v>
      </c>
      <c r="M185" s="89"/>
    </row>
    <row r="186" spans="1:13" ht="65.25" customHeight="1" outlineLevel="1">
      <c r="A186" s="28" t="s">
        <v>203</v>
      </c>
      <c r="B186" s="399" t="s">
        <v>219</v>
      </c>
      <c r="C186" s="399"/>
      <c r="D186" s="399"/>
      <c r="E186" s="400">
        <v>169372000000</v>
      </c>
      <c r="F186" s="401"/>
      <c r="G186" s="400">
        <v>0</v>
      </c>
      <c r="H186" s="401"/>
      <c r="I186" s="400">
        <f t="shared" si="6"/>
        <v>169372000000</v>
      </c>
      <c r="J186" s="401"/>
      <c r="K186" s="60" t="s">
        <v>208</v>
      </c>
      <c r="L186" s="34" t="s">
        <v>535</v>
      </c>
      <c r="M186" s="89"/>
    </row>
    <row r="187" spans="1:13" ht="65.25" customHeight="1" outlineLevel="1">
      <c r="A187" s="28" t="s">
        <v>203</v>
      </c>
      <c r="B187" s="399" t="s">
        <v>221</v>
      </c>
      <c r="C187" s="399"/>
      <c r="D187" s="399"/>
      <c r="E187" s="400">
        <v>100000000000</v>
      </c>
      <c r="F187" s="401"/>
      <c r="G187" s="400">
        <v>0</v>
      </c>
      <c r="H187" s="401"/>
      <c r="I187" s="400">
        <f t="shared" si="6"/>
        <v>100000000000</v>
      </c>
      <c r="J187" s="401"/>
      <c r="K187" s="60" t="s">
        <v>208</v>
      </c>
      <c r="L187" s="34" t="s">
        <v>536</v>
      </c>
      <c r="M187" s="89"/>
    </row>
    <row r="188" spans="1:13" ht="65.25" customHeight="1" outlineLevel="1">
      <c r="A188" s="28" t="s">
        <v>203</v>
      </c>
      <c r="B188" s="399" t="s">
        <v>223</v>
      </c>
      <c r="C188" s="399"/>
      <c r="D188" s="399"/>
      <c r="E188" s="400">
        <v>8000000000</v>
      </c>
      <c r="F188" s="401"/>
      <c r="G188" s="400">
        <v>0</v>
      </c>
      <c r="H188" s="401"/>
      <c r="I188" s="400">
        <f t="shared" si="6"/>
        <v>8000000000</v>
      </c>
      <c r="J188" s="401"/>
      <c r="K188" s="60" t="s">
        <v>208</v>
      </c>
      <c r="L188" s="34" t="s">
        <v>537</v>
      </c>
      <c r="M188" s="89"/>
    </row>
    <row r="189" spans="1:13" ht="65.25" customHeight="1" outlineLevel="1">
      <c r="A189" s="28" t="s">
        <v>203</v>
      </c>
      <c r="B189" s="399" t="s">
        <v>224</v>
      </c>
      <c r="C189" s="399"/>
      <c r="D189" s="399"/>
      <c r="E189" s="400">
        <v>60000000000</v>
      </c>
      <c r="F189" s="401"/>
      <c r="G189" s="400">
        <v>0</v>
      </c>
      <c r="H189" s="401"/>
      <c r="I189" s="400">
        <f t="shared" si="6"/>
        <v>60000000000</v>
      </c>
      <c r="J189" s="401"/>
      <c r="K189" s="60" t="s">
        <v>208</v>
      </c>
      <c r="L189" s="34" t="s">
        <v>538</v>
      </c>
      <c r="M189" s="89"/>
    </row>
    <row r="190" spans="1:13" ht="65.25" customHeight="1" outlineLevel="1">
      <c r="A190" s="28" t="s">
        <v>113</v>
      </c>
      <c r="B190" s="399" t="s">
        <v>226</v>
      </c>
      <c r="C190" s="399"/>
      <c r="D190" s="399"/>
      <c r="E190" s="400">
        <v>9000000000</v>
      </c>
      <c r="F190" s="401"/>
      <c r="G190" s="400">
        <v>0</v>
      </c>
      <c r="H190" s="401"/>
      <c r="I190" s="400">
        <f t="shared" si="6"/>
        <v>9000000000</v>
      </c>
      <c r="J190" s="401"/>
      <c r="K190" s="60" t="s">
        <v>115</v>
      </c>
      <c r="L190" s="34" t="s">
        <v>539</v>
      </c>
      <c r="M190" s="89"/>
    </row>
    <row r="191" spans="1:13" ht="65.25" customHeight="1" outlineLevel="1">
      <c r="A191" s="28" t="s">
        <v>203</v>
      </c>
      <c r="B191" s="399" t="s">
        <v>227</v>
      </c>
      <c r="C191" s="399"/>
      <c r="D191" s="399"/>
      <c r="E191" s="400">
        <v>88000000000</v>
      </c>
      <c r="F191" s="401"/>
      <c r="G191" s="400">
        <v>22000000000</v>
      </c>
      <c r="H191" s="401"/>
      <c r="I191" s="400">
        <f t="shared" si="6"/>
        <v>110000000000</v>
      </c>
      <c r="J191" s="401"/>
      <c r="K191" s="60" t="s">
        <v>228</v>
      </c>
      <c r="L191" s="34" t="s">
        <v>540</v>
      </c>
      <c r="M191" s="89"/>
    </row>
    <row r="192" spans="1:13" ht="27.75" customHeight="1">
      <c r="A192" s="20" t="s">
        <v>54</v>
      </c>
      <c r="B192" s="404">
        <f>+COUNTA(B179:D191)</f>
        <v>13</v>
      </c>
      <c r="C192" s="404"/>
      <c r="D192" s="404"/>
      <c r="E192" s="415">
        <f>SUM(E179:F191)</f>
        <v>22262275654199.918</v>
      </c>
      <c r="F192" s="415"/>
      <c r="G192" s="415">
        <f>SUM(G179:H191)</f>
        <v>22000000000</v>
      </c>
      <c r="H192" s="415"/>
      <c r="I192" s="415">
        <f>SUM(I179:J191)</f>
        <v>22284275654199.918</v>
      </c>
      <c r="J192" s="415"/>
      <c r="K192" s="14"/>
      <c r="L192" s="25"/>
      <c r="M192" s="99"/>
    </row>
    <row r="193" spans="1:18">
      <c r="A193" s="447" t="s">
        <v>55</v>
      </c>
      <c r="B193" s="428"/>
      <c r="C193" s="428"/>
      <c r="D193" s="428"/>
      <c r="E193" s="428"/>
      <c r="F193" s="428"/>
      <c r="G193" s="428"/>
      <c r="H193" s="428"/>
      <c r="I193" s="428"/>
      <c r="J193" s="428"/>
      <c r="K193" s="446"/>
      <c r="L193" s="448"/>
      <c r="M193" s="48"/>
    </row>
    <row r="194" spans="1:18">
      <c r="A194" s="449" t="s">
        <v>541</v>
      </c>
      <c r="B194" s="450"/>
      <c r="C194" s="450"/>
      <c r="D194" s="450"/>
      <c r="E194" s="450"/>
      <c r="F194" s="450"/>
      <c r="G194" s="450"/>
      <c r="H194" s="450"/>
      <c r="I194" s="450"/>
      <c r="J194" s="450"/>
      <c r="K194" s="451"/>
      <c r="L194" s="452"/>
      <c r="M194" s="72"/>
    </row>
    <row r="195" spans="1:18">
      <c r="A195" s="11"/>
      <c r="B195" s="6"/>
      <c r="C195" s="6"/>
      <c r="D195" s="6"/>
      <c r="E195" s="8"/>
      <c r="F195" s="9"/>
      <c r="G195" s="10"/>
      <c r="H195" s="9"/>
      <c r="I195" s="8"/>
      <c r="J195" s="9"/>
      <c r="K195" s="6"/>
      <c r="L195" s="17"/>
      <c r="M195" s="18"/>
    </row>
    <row r="196" spans="1:18" ht="64.5" customHeight="1">
      <c r="A196" s="453" t="s">
        <v>230</v>
      </c>
      <c r="B196" s="454"/>
      <c r="C196" s="454"/>
      <c r="D196" s="454"/>
      <c r="E196" s="454"/>
      <c r="F196" s="454"/>
      <c r="G196" s="454"/>
      <c r="H196" s="454"/>
      <c r="I196" s="454"/>
      <c r="J196" s="454"/>
      <c r="K196" s="454"/>
      <c r="L196" s="454"/>
      <c r="M196" s="75"/>
    </row>
    <row r="197" spans="1:18">
      <c r="A197" s="523" t="s">
        <v>542</v>
      </c>
      <c r="B197" s="523"/>
      <c r="C197" s="523"/>
      <c r="D197" s="523"/>
      <c r="E197" s="523"/>
      <c r="F197" s="523"/>
      <c r="G197" s="523"/>
      <c r="H197" s="523"/>
      <c r="I197" s="523"/>
      <c r="J197" s="523"/>
      <c r="K197" s="524"/>
      <c r="L197" s="523"/>
      <c r="M197" s="100"/>
    </row>
    <row r="198" spans="1:18">
      <c r="A198" s="523"/>
      <c r="B198" s="523"/>
      <c r="C198" s="523"/>
      <c r="D198" s="523"/>
      <c r="E198" s="523"/>
      <c r="F198" s="523"/>
      <c r="G198" s="523"/>
      <c r="H198" s="523"/>
      <c r="I198" s="523"/>
      <c r="J198" s="523"/>
      <c r="K198" s="524"/>
      <c r="L198" s="523"/>
      <c r="M198" s="100"/>
    </row>
    <row r="199" spans="1:18">
      <c r="A199" s="523"/>
      <c r="B199" s="523"/>
      <c r="C199" s="523"/>
      <c r="D199" s="523"/>
      <c r="E199" s="523"/>
      <c r="F199" s="523"/>
      <c r="G199" s="523"/>
      <c r="H199" s="523"/>
      <c r="I199" s="523"/>
      <c r="J199" s="523"/>
      <c r="K199" s="524"/>
      <c r="L199" s="523"/>
      <c r="M199" s="100"/>
    </row>
    <row r="200" spans="1:18">
      <c r="A200" s="523"/>
      <c r="B200" s="523"/>
      <c r="C200" s="523"/>
      <c r="D200" s="523"/>
      <c r="E200" s="523"/>
      <c r="F200" s="523"/>
      <c r="G200" s="523"/>
      <c r="H200" s="523"/>
      <c r="I200" s="523"/>
      <c r="J200" s="523"/>
      <c r="K200" s="524"/>
      <c r="L200" s="523"/>
      <c r="M200" s="100"/>
    </row>
    <row r="201" spans="1:18" ht="43.5" customHeight="1">
      <c r="A201" s="523"/>
      <c r="B201" s="523"/>
      <c r="C201" s="523"/>
      <c r="D201" s="523"/>
      <c r="E201" s="523"/>
      <c r="F201" s="523"/>
      <c r="G201" s="523"/>
      <c r="H201" s="523"/>
      <c r="I201" s="523"/>
      <c r="J201" s="523"/>
      <c r="K201" s="524"/>
      <c r="L201" s="523"/>
      <c r="M201" s="100"/>
    </row>
    <row r="202" spans="1:18" ht="43.5" customHeight="1">
      <c r="A202" s="525" t="s">
        <v>16</v>
      </c>
      <c r="B202" s="526"/>
      <c r="C202" s="525" t="s">
        <v>17</v>
      </c>
      <c r="D202" s="526"/>
      <c r="E202" s="525" t="s">
        <v>232</v>
      </c>
      <c r="F202" s="527"/>
      <c r="G202" s="526"/>
      <c r="H202" s="525" t="s">
        <v>543</v>
      </c>
      <c r="I202" s="527"/>
      <c r="J202" s="526"/>
      <c r="K202" s="525" t="s">
        <v>544</v>
      </c>
      <c r="L202" s="526"/>
      <c r="M202" s="101"/>
    </row>
    <row r="203" spans="1:18" ht="43.5" customHeight="1">
      <c r="A203" s="461" t="s">
        <v>21</v>
      </c>
      <c r="B203" s="461"/>
      <c r="C203" s="462">
        <f>COUNTIF(A215:A321,"1. Vivienda Digna y Agua Potable y Saneamiento Básico")</f>
        <v>13</v>
      </c>
      <c r="D203" s="462"/>
      <c r="E203" s="463">
        <f>SUM(H215:H227)</f>
        <v>267275596360</v>
      </c>
      <c r="F203" s="463"/>
      <c r="G203" s="463"/>
      <c r="H203" s="463">
        <f>SUM(I215:I227)</f>
        <v>21000000000</v>
      </c>
      <c r="I203" s="463"/>
      <c r="J203" s="463"/>
      <c r="K203" s="463">
        <f>SUM(J215:J227)</f>
        <v>246275596360</v>
      </c>
      <c r="L203" s="463"/>
      <c r="M203" s="73"/>
    </row>
    <row r="204" spans="1:18" ht="43.5" customHeight="1">
      <c r="A204" s="461" t="s">
        <v>22</v>
      </c>
      <c r="B204" s="461"/>
      <c r="C204" s="462">
        <f>COUNTIF(A215:A322,"2. Educación Integral ")</f>
        <v>4</v>
      </c>
      <c r="D204" s="462"/>
      <c r="E204" s="463">
        <f>SUM(H228:H231)</f>
        <v>70212400000</v>
      </c>
      <c r="F204" s="463"/>
      <c r="G204" s="463"/>
      <c r="H204" s="463">
        <f>SUM(I228:I231)</f>
        <v>33770400000</v>
      </c>
      <c r="I204" s="463"/>
      <c r="J204" s="463"/>
      <c r="K204" s="463">
        <f>SUM(J228:J231)</f>
        <v>36442000000</v>
      </c>
      <c r="L204" s="463"/>
      <c r="M204" s="73"/>
    </row>
    <row r="205" spans="1:18" ht="43.5" customHeight="1">
      <c r="A205" s="461" t="s">
        <v>235</v>
      </c>
      <c r="B205" s="461"/>
      <c r="C205" s="462">
        <f>COUNTIF(A216:A323,"3. Paz y Reconciliación")</f>
        <v>9</v>
      </c>
      <c r="D205" s="462"/>
      <c r="E205" s="463">
        <f>SUM(H232:H240)</f>
        <v>62459586077</v>
      </c>
      <c r="F205" s="463"/>
      <c r="G205" s="463"/>
      <c r="H205" s="463">
        <f>SUM(I232:I240)</f>
        <v>0</v>
      </c>
      <c r="I205" s="463"/>
      <c r="J205" s="463"/>
      <c r="K205" s="463">
        <f>SUM(J232:J240)</f>
        <v>62459586077</v>
      </c>
      <c r="L205" s="463"/>
      <c r="M205" s="73"/>
    </row>
    <row r="206" spans="1:18" ht="43.5" customHeight="1">
      <c r="A206" s="461" t="s">
        <v>24</v>
      </c>
      <c r="B206" s="461"/>
      <c r="C206" s="462">
        <f>COUNTIF(A217:A323,"4. Desarrollo Rural y Transformación Productiva")</f>
        <v>37</v>
      </c>
      <c r="D206" s="462"/>
      <c r="E206" s="463">
        <f>SUM(H241:H277)</f>
        <v>984653432618</v>
      </c>
      <c r="F206" s="463"/>
      <c r="G206" s="463"/>
      <c r="H206" s="463">
        <f>SUM(I241:I277)</f>
        <v>95633182746</v>
      </c>
      <c r="I206" s="463"/>
      <c r="J206" s="463"/>
      <c r="K206" s="463">
        <f>SUM(J241:J277)</f>
        <v>889020249872</v>
      </c>
      <c r="L206" s="463"/>
      <c r="M206" s="73"/>
    </row>
    <row r="207" spans="1:18" ht="43.5" customHeight="1">
      <c r="A207" s="461" t="s">
        <v>25</v>
      </c>
      <c r="B207" s="461"/>
      <c r="C207" s="462">
        <f>COUNTIF(A218:A323,"5. Salud")</f>
        <v>1</v>
      </c>
      <c r="D207" s="462"/>
      <c r="E207" s="463">
        <f>SUM(H278:H278)</f>
        <v>94724500000</v>
      </c>
      <c r="F207" s="463"/>
      <c r="G207" s="463"/>
      <c r="H207" s="463">
        <f>SUM(I278:I278)</f>
        <v>60000000000</v>
      </c>
      <c r="I207" s="463"/>
      <c r="J207" s="463"/>
      <c r="K207" s="463">
        <f>SUM(J278:J278)</f>
        <v>34724500000</v>
      </c>
      <c r="L207" s="463"/>
      <c r="M207" s="73"/>
      <c r="R207" s="1" t="s">
        <v>236</v>
      </c>
    </row>
    <row r="208" spans="1:18" ht="43.5" customHeight="1">
      <c r="A208" s="461" t="s">
        <v>26</v>
      </c>
      <c r="B208" s="461"/>
      <c r="C208" s="462">
        <f>COUNTIF(A220:A323,"6. Transición Energética")</f>
        <v>10</v>
      </c>
      <c r="D208" s="462"/>
      <c r="E208" s="463">
        <f>SUM(H279:H288)</f>
        <v>252543047558.29001</v>
      </c>
      <c r="F208" s="463"/>
      <c r="G208" s="463"/>
      <c r="H208" s="463">
        <f>SUM(I279:I288)</f>
        <v>131857142857</v>
      </c>
      <c r="I208" s="463"/>
      <c r="J208" s="463"/>
      <c r="K208" s="463">
        <f>SUM(J279:J288)</f>
        <v>120685904701.29001</v>
      </c>
      <c r="L208" s="463"/>
      <c r="M208" s="73"/>
      <c r="R208" s="56">
        <v>27641073055750</v>
      </c>
    </row>
    <row r="209" spans="1:18" ht="43.5" customHeight="1">
      <c r="A209" s="461" t="s">
        <v>27</v>
      </c>
      <c r="B209" s="461"/>
      <c r="C209" s="462">
        <f>COUNTIF(A221:A323,"7. Infraestructura de Transporte")</f>
        <v>34</v>
      </c>
      <c r="D209" s="462"/>
      <c r="E209" s="463">
        <f>SUM(H289:H322)</f>
        <v>2374503663352</v>
      </c>
      <c r="F209" s="463"/>
      <c r="G209" s="463"/>
      <c r="H209" s="463">
        <f>SUM(I289:I322)</f>
        <v>39000000000</v>
      </c>
      <c r="I209" s="463"/>
      <c r="J209" s="463"/>
      <c r="K209" s="463">
        <f>SUM(J289:J322)</f>
        <v>2335503663352</v>
      </c>
      <c r="L209" s="463"/>
      <c r="M209" s="73"/>
      <c r="Q209" s="1" t="s">
        <v>237</v>
      </c>
      <c r="R209" s="1" t="s">
        <v>238</v>
      </c>
    </row>
    <row r="210" spans="1:18" ht="43.5" customHeight="1">
      <c r="A210" s="404" t="s">
        <v>239</v>
      </c>
      <c r="B210" s="404"/>
      <c r="C210" s="404">
        <f>SUM(C203:D209)</f>
        <v>108</v>
      </c>
      <c r="D210" s="404"/>
      <c r="E210" s="467">
        <f>SUM(E203:G209)</f>
        <v>4106372225965.29</v>
      </c>
      <c r="F210" s="467"/>
      <c r="G210" s="467"/>
      <c r="H210" s="467">
        <f>SUM(H203:J209)</f>
        <v>381260725603</v>
      </c>
      <c r="I210" s="467"/>
      <c r="J210" s="467"/>
      <c r="K210" s="467">
        <f>SUM(K203:N209)</f>
        <v>3725111500362.29</v>
      </c>
      <c r="L210" s="467"/>
      <c r="M210" s="119"/>
      <c r="O210" s="1">
        <f>+C210+C41</f>
        <v>225</v>
      </c>
      <c r="P210" s="3">
        <f>+E210+K41</f>
        <v>27592242246988.207</v>
      </c>
      <c r="Q210" s="56">
        <f>+P210+N37</f>
        <v>27629136771340.207</v>
      </c>
      <c r="R210" s="56">
        <f>+R208-Q210</f>
        <v>11936284409.792969</v>
      </c>
    </row>
    <row r="211" spans="1:18" ht="28.5" customHeight="1">
      <c r="A211" s="27"/>
      <c r="B211" s="27"/>
      <c r="C211" s="27"/>
      <c r="D211" s="27"/>
      <c r="E211" s="27"/>
      <c r="F211" s="27"/>
      <c r="G211" s="27"/>
      <c r="H211" s="27"/>
      <c r="I211" s="27"/>
      <c r="J211" s="27"/>
      <c r="K211" s="53"/>
      <c r="L211" s="27"/>
      <c r="M211" s="72"/>
    </row>
    <row r="212" spans="1:18" ht="23.25" customHeight="1">
      <c r="A212" s="503"/>
      <c r="B212" s="503"/>
      <c r="C212" s="503"/>
      <c r="D212" s="503"/>
      <c r="E212" s="503"/>
      <c r="F212" s="503"/>
      <c r="G212" s="503"/>
      <c r="H212" s="503"/>
      <c r="I212" s="503"/>
      <c r="J212" s="503"/>
      <c r="K212" s="504"/>
      <c r="L212" s="503"/>
      <c r="M212" s="103"/>
    </row>
    <row r="213" spans="1:18" ht="23.25" customHeight="1">
      <c r="A213" s="404" t="s">
        <v>241</v>
      </c>
      <c r="B213" s="404"/>
      <c r="C213" s="404"/>
      <c r="D213" s="404"/>
      <c r="E213" s="404"/>
      <c r="F213" s="404"/>
      <c r="G213" s="404"/>
      <c r="H213" s="404"/>
      <c r="I213" s="404"/>
      <c r="J213" s="404"/>
      <c r="K213" s="404"/>
      <c r="L213" s="404"/>
      <c r="M213" s="88"/>
    </row>
    <row r="214" spans="1:18" ht="46.5" customHeight="1">
      <c r="A214" s="41" t="s">
        <v>16</v>
      </c>
      <c r="B214" s="41" t="s">
        <v>32</v>
      </c>
      <c r="C214" s="464" t="s">
        <v>33</v>
      </c>
      <c r="D214" s="505"/>
      <c r="E214" s="505"/>
      <c r="F214" s="505"/>
      <c r="G214" s="465"/>
      <c r="H214" s="42" t="s">
        <v>232</v>
      </c>
      <c r="I214" s="41" t="s">
        <v>233</v>
      </c>
      <c r="J214" s="41" t="s">
        <v>545</v>
      </c>
      <c r="K214" s="464" t="s">
        <v>38</v>
      </c>
      <c r="L214" s="465"/>
      <c r="M214" s="101"/>
    </row>
    <row r="215" spans="1:18" ht="41.25" customHeight="1">
      <c r="A215" s="29" t="s">
        <v>244</v>
      </c>
      <c r="B215" s="43" t="s">
        <v>40</v>
      </c>
      <c r="C215" s="419" t="s">
        <v>245</v>
      </c>
      <c r="D215" s="419"/>
      <c r="E215" s="419"/>
      <c r="F215" s="419"/>
      <c r="G215" s="419"/>
      <c r="H215" s="111">
        <v>55000000000</v>
      </c>
      <c r="I215" s="113">
        <v>21000000000</v>
      </c>
      <c r="J215" s="112">
        <f t="shared" ref="J215:J247" si="7">+H215-I215</f>
        <v>34000000000</v>
      </c>
      <c r="K215" s="469" t="s">
        <v>546</v>
      </c>
      <c r="L215" s="469"/>
      <c r="M215" s="90"/>
      <c r="N215" s="1" t="s">
        <v>547</v>
      </c>
      <c r="Q215" s="26"/>
    </row>
    <row r="216" spans="1:18" ht="41.25" customHeight="1">
      <c r="A216" s="29" t="s">
        <v>244</v>
      </c>
      <c r="B216" s="43" t="s">
        <v>40</v>
      </c>
      <c r="C216" s="419" t="s">
        <v>248</v>
      </c>
      <c r="D216" s="419"/>
      <c r="E216" s="419"/>
      <c r="F216" s="419"/>
      <c r="G216" s="419"/>
      <c r="H216" s="111">
        <v>35000000000</v>
      </c>
      <c r="I216" s="111">
        <v>0</v>
      </c>
      <c r="J216" s="112">
        <f t="shared" si="7"/>
        <v>35000000000</v>
      </c>
      <c r="K216" s="471" t="s">
        <v>548</v>
      </c>
      <c r="L216" s="472"/>
      <c r="M216" s="104"/>
      <c r="N216" s="1" t="s">
        <v>548</v>
      </c>
      <c r="Q216" s="26"/>
    </row>
    <row r="217" spans="1:18" ht="41.25" customHeight="1">
      <c r="A217" s="29" t="s">
        <v>244</v>
      </c>
      <c r="B217" s="43" t="s">
        <v>40</v>
      </c>
      <c r="C217" s="470" t="s">
        <v>249</v>
      </c>
      <c r="D217" s="470"/>
      <c r="E217" s="470"/>
      <c r="F217" s="470"/>
      <c r="G217" s="470"/>
      <c r="H217" s="111">
        <v>26815681649</v>
      </c>
      <c r="I217" s="111">
        <v>0</v>
      </c>
      <c r="J217" s="112">
        <f t="shared" si="7"/>
        <v>26815681649</v>
      </c>
      <c r="K217" s="468" t="s">
        <v>549</v>
      </c>
      <c r="L217" s="469"/>
      <c r="M217" s="90"/>
      <c r="N217" s="1" t="s">
        <v>550</v>
      </c>
      <c r="Q217" s="26"/>
    </row>
    <row r="218" spans="1:18" ht="53.25" customHeight="1">
      <c r="A218" s="29" t="s">
        <v>244</v>
      </c>
      <c r="B218" s="43" t="s">
        <v>40</v>
      </c>
      <c r="C218" s="419" t="s">
        <v>250</v>
      </c>
      <c r="D218" s="419"/>
      <c r="E218" s="419"/>
      <c r="F218" s="419"/>
      <c r="G218" s="419"/>
      <c r="H218" s="111">
        <v>27000000000</v>
      </c>
      <c r="I218" s="111">
        <v>0</v>
      </c>
      <c r="J218" s="112">
        <f t="shared" si="7"/>
        <v>27000000000</v>
      </c>
      <c r="K218" s="468" t="s">
        <v>551</v>
      </c>
      <c r="L218" s="469"/>
      <c r="M218" s="90"/>
      <c r="N218" s="1" t="s">
        <v>551</v>
      </c>
      <c r="Q218" s="26"/>
    </row>
    <row r="219" spans="1:18" ht="53.25" customHeight="1">
      <c r="A219" s="29" t="s">
        <v>244</v>
      </c>
      <c r="B219" s="43" t="s">
        <v>40</v>
      </c>
      <c r="C219" s="419" t="s">
        <v>251</v>
      </c>
      <c r="D219" s="419"/>
      <c r="E219" s="419"/>
      <c r="F219" s="419"/>
      <c r="G219" s="419"/>
      <c r="H219" s="111">
        <v>2127120954</v>
      </c>
      <c r="I219" s="111">
        <v>0</v>
      </c>
      <c r="J219" s="112">
        <f t="shared" si="7"/>
        <v>2127120954</v>
      </c>
      <c r="K219" s="468" t="s">
        <v>552</v>
      </c>
      <c r="L219" s="469"/>
      <c r="M219" s="90"/>
      <c r="N219" s="71" t="s">
        <v>553</v>
      </c>
      <c r="O219" s="121"/>
      <c r="Q219" s="26"/>
    </row>
    <row r="220" spans="1:18" ht="86.25" customHeight="1">
      <c r="A220" s="29" t="s">
        <v>244</v>
      </c>
      <c r="B220" s="43" t="s">
        <v>40</v>
      </c>
      <c r="C220" s="470" t="s">
        <v>252</v>
      </c>
      <c r="D220" s="470"/>
      <c r="E220" s="470"/>
      <c r="F220" s="470"/>
      <c r="G220" s="470"/>
      <c r="H220" s="123">
        <v>8139338056</v>
      </c>
      <c r="I220" s="123">
        <v>0</v>
      </c>
      <c r="J220" s="114">
        <f t="shared" si="7"/>
        <v>8139338056</v>
      </c>
      <c r="K220" s="521" t="s">
        <v>554</v>
      </c>
      <c r="L220" s="522"/>
      <c r="M220" s="90"/>
      <c r="N220" s="71" t="s">
        <v>555</v>
      </c>
      <c r="O220" s="121"/>
      <c r="Q220" s="26"/>
    </row>
    <row r="221" spans="1:18" ht="41.25" customHeight="1">
      <c r="A221" s="29" t="s">
        <v>244</v>
      </c>
      <c r="B221" s="43" t="s">
        <v>40</v>
      </c>
      <c r="C221" s="419" t="s">
        <v>253</v>
      </c>
      <c r="D221" s="419"/>
      <c r="E221" s="419"/>
      <c r="F221" s="419"/>
      <c r="G221" s="419"/>
      <c r="H221" s="111">
        <v>12293178275</v>
      </c>
      <c r="I221" s="111">
        <v>0</v>
      </c>
      <c r="J221" s="112">
        <f t="shared" si="7"/>
        <v>12293178275</v>
      </c>
      <c r="K221" s="468" t="s">
        <v>556</v>
      </c>
      <c r="L221" s="469"/>
      <c r="M221" s="90"/>
      <c r="N221" s="1" t="s">
        <v>556</v>
      </c>
      <c r="Q221" s="26"/>
    </row>
    <row r="222" spans="1:18" ht="41.25" customHeight="1">
      <c r="A222" s="29" t="s">
        <v>244</v>
      </c>
      <c r="B222" s="43" t="s">
        <v>40</v>
      </c>
      <c r="C222" s="419" t="s">
        <v>254</v>
      </c>
      <c r="D222" s="419"/>
      <c r="E222" s="419"/>
      <c r="F222" s="419"/>
      <c r="G222" s="419"/>
      <c r="H222" s="111">
        <v>8000000000</v>
      </c>
      <c r="I222" s="111">
        <v>0</v>
      </c>
      <c r="J222" s="112">
        <f t="shared" si="7"/>
        <v>8000000000</v>
      </c>
      <c r="K222" s="468" t="s">
        <v>557</v>
      </c>
      <c r="L222" s="469"/>
      <c r="M222" s="90"/>
      <c r="N222" s="1" t="s">
        <v>557</v>
      </c>
      <c r="Q222" s="26"/>
    </row>
    <row r="223" spans="1:18" ht="63.75" customHeight="1">
      <c r="A223" s="29" t="s">
        <v>244</v>
      </c>
      <c r="B223" s="43" t="s">
        <v>40</v>
      </c>
      <c r="C223" s="419" t="s">
        <v>255</v>
      </c>
      <c r="D223" s="419"/>
      <c r="E223" s="419"/>
      <c r="F223" s="419"/>
      <c r="G223" s="419"/>
      <c r="H223" s="111">
        <v>8778752872</v>
      </c>
      <c r="I223" s="111">
        <v>0</v>
      </c>
      <c r="J223" s="112">
        <f t="shared" si="7"/>
        <v>8778752872</v>
      </c>
      <c r="K223" s="468" t="s">
        <v>558</v>
      </c>
      <c r="L223" s="469"/>
      <c r="M223" s="90"/>
      <c r="N223" s="1" t="s">
        <v>558</v>
      </c>
      <c r="Q223" s="26"/>
    </row>
    <row r="224" spans="1:18" ht="66.75" customHeight="1">
      <c r="A224" s="29" t="s">
        <v>244</v>
      </c>
      <c r="B224" s="43" t="s">
        <v>40</v>
      </c>
      <c r="C224" s="419" t="s">
        <v>256</v>
      </c>
      <c r="D224" s="419"/>
      <c r="E224" s="419"/>
      <c r="F224" s="419"/>
      <c r="G224" s="419"/>
      <c r="H224" s="111">
        <v>11200000000</v>
      </c>
      <c r="I224" s="111">
        <v>0</v>
      </c>
      <c r="J224" s="112">
        <f t="shared" si="7"/>
        <v>11200000000</v>
      </c>
      <c r="K224" s="468" t="s">
        <v>559</v>
      </c>
      <c r="L224" s="469"/>
      <c r="M224" s="90"/>
      <c r="N224" s="1" t="s">
        <v>559</v>
      </c>
      <c r="Q224" s="26"/>
    </row>
    <row r="225" spans="1:17" ht="41.25" customHeight="1">
      <c r="A225" s="29" t="s">
        <v>244</v>
      </c>
      <c r="B225" s="43" t="s">
        <v>40</v>
      </c>
      <c r="C225" s="419" t="s">
        <v>257</v>
      </c>
      <c r="D225" s="419"/>
      <c r="E225" s="419"/>
      <c r="F225" s="419"/>
      <c r="G225" s="419"/>
      <c r="H225" s="111">
        <v>3750000000</v>
      </c>
      <c r="I225" s="111">
        <v>0</v>
      </c>
      <c r="J225" s="112">
        <f t="shared" si="7"/>
        <v>3750000000</v>
      </c>
      <c r="K225" s="468" t="s">
        <v>560</v>
      </c>
      <c r="L225" s="469"/>
      <c r="M225" s="90"/>
      <c r="N225" s="1" t="s">
        <v>560</v>
      </c>
      <c r="Q225" s="26"/>
    </row>
    <row r="226" spans="1:17" ht="107.25" customHeight="1">
      <c r="A226" s="29" t="s">
        <v>244</v>
      </c>
      <c r="B226" s="43" t="s">
        <v>258</v>
      </c>
      <c r="C226" s="419" t="s">
        <v>259</v>
      </c>
      <c r="D226" s="419"/>
      <c r="E226" s="419"/>
      <c r="F226" s="419"/>
      <c r="G226" s="419"/>
      <c r="H226" s="111">
        <v>64891524554</v>
      </c>
      <c r="I226" s="111">
        <v>0</v>
      </c>
      <c r="J226" s="112">
        <f t="shared" si="7"/>
        <v>64891524554</v>
      </c>
      <c r="K226" s="468" t="s">
        <v>561</v>
      </c>
      <c r="L226" s="469"/>
      <c r="M226" s="90"/>
      <c r="N226" s="1" t="s">
        <v>562</v>
      </c>
      <c r="Q226" s="26"/>
    </row>
    <row r="227" spans="1:17" ht="41.25" customHeight="1">
      <c r="A227" s="29" t="s">
        <v>244</v>
      </c>
      <c r="B227" s="43" t="s">
        <v>40</v>
      </c>
      <c r="C227" s="419" t="s">
        <v>260</v>
      </c>
      <c r="D227" s="419"/>
      <c r="E227" s="419"/>
      <c r="F227" s="419"/>
      <c r="G227" s="419"/>
      <c r="H227" s="111">
        <v>4280000000</v>
      </c>
      <c r="I227" s="111">
        <v>0</v>
      </c>
      <c r="J227" s="112">
        <f t="shared" si="7"/>
        <v>4280000000</v>
      </c>
      <c r="K227" s="468" t="s">
        <v>563</v>
      </c>
      <c r="L227" s="469"/>
      <c r="M227" s="90"/>
      <c r="N227" s="1" t="s">
        <v>563</v>
      </c>
      <c r="Q227" s="26"/>
    </row>
    <row r="228" spans="1:17" ht="41.25" customHeight="1">
      <c r="A228" s="29" t="s">
        <v>22</v>
      </c>
      <c r="B228" s="44" t="s">
        <v>57</v>
      </c>
      <c r="C228" s="419" t="s">
        <v>261</v>
      </c>
      <c r="D228" s="419"/>
      <c r="E228" s="419"/>
      <c r="F228" s="419"/>
      <c r="G228" s="419"/>
      <c r="H228" s="111">
        <v>7333000000</v>
      </c>
      <c r="I228" s="111">
        <v>5891000000</v>
      </c>
      <c r="J228" s="112">
        <f t="shared" si="7"/>
        <v>1442000000</v>
      </c>
      <c r="K228" s="419" t="s">
        <v>564</v>
      </c>
      <c r="L228" s="475"/>
      <c r="M228" s="105"/>
      <c r="N228" s="1" t="s">
        <v>564</v>
      </c>
    </row>
    <row r="229" spans="1:17" ht="41.25" customHeight="1">
      <c r="A229" s="29" t="s">
        <v>22</v>
      </c>
      <c r="B229" s="43" t="s">
        <v>57</v>
      </c>
      <c r="C229" s="419" t="s">
        <v>264</v>
      </c>
      <c r="D229" s="419"/>
      <c r="E229" s="419"/>
      <c r="F229" s="419"/>
      <c r="G229" s="419"/>
      <c r="H229" s="111">
        <v>18000000000</v>
      </c>
      <c r="I229" s="111">
        <v>0</v>
      </c>
      <c r="J229" s="112">
        <f t="shared" si="7"/>
        <v>18000000000</v>
      </c>
      <c r="K229" s="419" t="s">
        <v>565</v>
      </c>
      <c r="L229" s="475"/>
      <c r="M229" s="105"/>
      <c r="N229" s="1" t="s">
        <v>565</v>
      </c>
    </row>
    <row r="230" spans="1:17" ht="41.25" customHeight="1">
      <c r="A230" s="29" t="s">
        <v>22</v>
      </c>
      <c r="B230" s="43" t="s">
        <v>57</v>
      </c>
      <c r="C230" s="419" t="s">
        <v>265</v>
      </c>
      <c r="D230" s="419"/>
      <c r="E230" s="419"/>
      <c r="F230" s="419"/>
      <c r="G230" s="419"/>
      <c r="H230" s="111">
        <v>17000000000</v>
      </c>
      <c r="I230" s="111">
        <v>0</v>
      </c>
      <c r="J230" s="112">
        <f t="shared" si="7"/>
        <v>17000000000</v>
      </c>
      <c r="K230" s="419" t="s">
        <v>566</v>
      </c>
      <c r="L230" s="475"/>
      <c r="M230" s="105"/>
      <c r="N230" s="1" t="s">
        <v>566</v>
      </c>
    </row>
    <row r="231" spans="1:17" ht="41.25" customHeight="1">
      <c r="A231" s="45" t="s">
        <v>22</v>
      </c>
      <c r="B231" s="43" t="s">
        <v>266</v>
      </c>
      <c r="C231" s="470" t="s">
        <v>267</v>
      </c>
      <c r="D231" s="470"/>
      <c r="E231" s="470"/>
      <c r="F231" s="470"/>
      <c r="G231" s="470"/>
      <c r="H231" s="113">
        <v>27879400000</v>
      </c>
      <c r="I231" s="113">
        <v>27879400000</v>
      </c>
      <c r="J231" s="114">
        <f t="shared" si="7"/>
        <v>0</v>
      </c>
      <c r="K231" s="470" t="s">
        <v>567</v>
      </c>
      <c r="L231" s="479"/>
      <c r="M231" s="105"/>
      <c r="N231" s="1" t="s">
        <v>567</v>
      </c>
      <c r="O231" s="71"/>
    </row>
    <row r="232" spans="1:17" ht="41.25" customHeight="1">
      <c r="A232" s="29" t="s">
        <v>235</v>
      </c>
      <c r="B232" s="29" t="s">
        <v>83</v>
      </c>
      <c r="C232" s="419" t="s">
        <v>269</v>
      </c>
      <c r="D232" s="419"/>
      <c r="E232" s="419"/>
      <c r="F232" s="419"/>
      <c r="G232" s="419"/>
      <c r="H232" s="111">
        <v>1200000000</v>
      </c>
      <c r="I232" s="111">
        <v>0</v>
      </c>
      <c r="J232" s="112">
        <f t="shared" si="7"/>
        <v>1200000000</v>
      </c>
      <c r="K232" s="419" t="s">
        <v>568</v>
      </c>
      <c r="L232" s="475"/>
      <c r="M232" s="105"/>
      <c r="N232" s="1" t="s">
        <v>568</v>
      </c>
    </row>
    <row r="233" spans="1:17" ht="41.25" customHeight="1">
      <c r="A233" s="29" t="s">
        <v>235</v>
      </c>
      <c r="B233" s="29" t="s">
        <v>270</v>
      </c>
      <c r="C233" s="419" t="s">
        <v>271</v>
      </c>
      <c r="D233" s="419"/>
      <c r="E233" s="419"/>
      <c r="F233" s="419"/>
      <c r="G233" s="419"/>
      <c r="H233" s="111">
        <v>17000000000</v>
      </c>
      <c r="I233" s="111">
        <v>0</v>
      </c>
      <c r="J233" s="112">
        <f t="shared" si="7"/>
        <v>17000000000</v>
      </c>
      <c r="K233" s="419" t="s">
        <v>569</v>
      </c>
      <c r="L233" s="475"/>
      <c r="M233" s="105"/>
      <c r="N233" s="1" t="s">
        <v>569</v>
      </c>
    </row>
    <row r="234" spans="1:17" ht="41.25" customHeight="1">
      <c r="A234" s="29" t="s">
        <v>235</v>
      </c>
      <c r="B234" s="29" t="s">
        <v>270</v>
      </c>
      <c r="C234" s="419" t="s">
        <v>273</v>
      </c>
      <c r="D234" s="419"/>
      <c r="E234" s="419"/>
      <c r="F234" s="419"/>
      <c r="G234" s="419"/>
      <c r="H234" s="111">
        <v>4500000000</v>
      </c>
      <c r="I234" s="111">
        <v>0</v>
      </c>
      <c r="J234" s="112">
        <f t="shared" si="7"/>
        <v>4500000000</v>
      </c>
      <c r="K234" s="419" t="s">
        <v>570</v>
      </c>
      <c r="L234" s="475"/>
      <c r="M234" s="105"/>
      <c r="N234" s="1" t="s">
        <v>571</v>
      </c>
    </row>
    <row r="235" spans="1:17" ht="41.25" customHeight="1">
      <c r="A235" s="29" t="s">
        <v>235</v>
      </c>
      <c r="B235" s="29" t="s">
        <v>270</v>
      </c>
      <c r="C235" s="419" t="s">
        <v>274</v>
      </c>
      <c r="D235" s="419"/>
      <c r="E235" s="419"/>
      <c r="F235" s="419"/>
      <c r="G235" s="419"/>
      <c r="H235" s="111">
        <v>5167000000</v>
      </c>
      <c r="I235" s="111">
        <v>0</v>
      </c>
      <c r="J235" s="112">
        <f t="shared" si="7"/>
        <v>5167000000</v>
      </c>
      <c r="K235" s="419" t="s">
        <v>572</v>
      </c>
      <c r="L235" s="475"/>
      <c r="M235" s="105"/>
      <c r="N235" s="1" t="s">
        <v>572</v>
      </c>
    </row>
    <row r="236" spans="1:17" ht="75.75" customHeight="1">
      <c r="A236" s="29" t="s">
        <v>235</v>
      </c>
      <c r="B236" s="29" t="s">
        <v>113</v>
      </c>
      <c r="C236" s="419" t="s">
        <v>276</v>
      </c>
      <c r="D236" s="419"/>
      <c r="E236" s="419"/>
      <c r="F236" s="419"/>
      <c r="G236" s="419"/>
      <c r="H236" s="111">
        <v>2500000000</v>
      </c>
      <c r="I236" s="113">
        <v>0</v>
      </c>
      <c r="J236" s="112">
        <f t="shared" si="7"/>
        <v>2500000000</v>
      </c>
      <c r="K236" s="419" t="s">
        <v>573</v>
      </c>
      <c r="L236" s="475"/>
      <c r="M236" s="105"/>
      <c r="N236" s="1" t="s">
        <v>574</v>
      </c>
    </row>
    <row r="237" spans="1:17" ht="46.5" customHeight="1">
      <c r="A237" s="29" t="s">
        <v>235</v>
      </c>
      <c r="B237" s="29" t="s">
        <v>98</v>
      </c>
      <c r="C237" s="419" t="s">
        <v>277</v>
      </c>
      <c r="D237" s="419"/>
      <c r="E237" s="419"/>
      <c r="F237" s="419"/>
      <c r="G237" s="419"/>
      <c r="H237" s="111">
        <v>5000000000</v>
      </c>
      <c r="I237" s="111">
        <v>0</v>
      </c>
      <c r="J237" s="112">
        <f t="shared" si="7"/>
        <v>5000000000</v>
      </c>
      <c r="K237" s="419" t="s">
        <v>575</v>
      </c>
      <c r="L237" s="475"/>
      <c r="M237" s="105"/>
      <c r="N237" s="1" t="s">
        <v>576</v>
      </c>
    </row>
    <row r="238" spans="1:17" ht="41.25" customHeight="1">
      <c r="A238" s="29" t="s">
        <v>235</v>
      </c>
      <c r="B238" s="29" t="s">
        <v>48</v>
      </c>
      <c r="C238" s="419" t="s">
        <v>278</v>
      </c>
      <c r="D238" s="419"/>
      <c r="E238" s="419"/>
      <c r="F238" s="419"/>
      <c r="G238" s="419"/>
      <c r="H238" s="111">
        <v>3834000000</v>
      </c>
      <c r="I238" s="111">
        <v>0</v>
      </c>
      <c r="J238" s="112">
        <f t="shared" si="7"/>
        <v>3834000000</v>
      </c>
      <c r="K238" s="419" t="s">
        <v>577</v>
      </c>
      <c r="L238" s="475"/>
      <c r="M238" s="105"/>
      <c r="N238" s="1" t="s">
        <v>577</v>
      </c>
    </row>
    <row r="239" spans="1:17" ht="41.25" customHeight="1">
      <c r="A239" s="29" t="s">
        <v>235</v>
      </c>
      <c r="B239" s="29" t="s">
        <v>79</v>
      </c>
      <c r="C239" s="419" t="s">
        <v>279</v>
      </c>
      <c r="D239" s="419"/>
      <c r="E239" s="419"/>
      <c r="F239" s="419"/>
      <c r="G239" s="419"/>
      <c r="H239" s="111">
        <v>21542394690</v>
      </c>
      <c r="I239" s="111">
        <v>0</v>
      </c>
      <c r="J239" s="112">
        <f t="shared" si="7"/>
        <v>21542394690</v>
      </c>
      <c r="K239" s="419" t="s">
        <v>578</v>
      </c>
      <c r="L239" s="475"/>
      <c r="M239" s="105"/>
      <c r="N239" s="1" t="s">
        <v>578</v>
      </c>
    </row>
    <row r="240" spans="1:17" ht="41.25" customHeight="1">
      <c r="A240" s="29" t="s">
        <v>235</v>
      </c>
      <c r="B240" s="29" t="s">
        <v>83</v>
      </c>
      <c r="C240" s="419" t="s">
        <v>280</v>
      </c>
      <c r="D240" s="419"/>
      <c r="E240" s="419"/>
      <c r="F240" s="419"/>
      <c r="G240" s="419"/>
      <c r="H240" s="111">
        <v>1716191387</v>
      </c>
      <c r="I240" s="111">
        <v>0</v>
      </c>
      <c r="J240" s="112">
        <f t="shared" si="7"/>
        <v>1716191387</v>
      </c>
      <c r="K240" s="419" t="s">
        <v>579</v>
      </c>
      <c r="L240" s="475"/>
      <c r="M240" s="105"/>
      <c r="N240" s="1" t="s">
        <v>579</v>
      </c>
    </row>
    <row r="241" spans="1:14" ht="73.5" customHeight="1">
      <c r="A241" s="29" t="s">
        <v>281</v>
      </c>
      <c r="B241" s="29" t="s">
        <v>98</v>
      </c>
      <c r="C241" s="419" t="s">
        <v>282</v>
      </c>
      <c r="D241" s="419"/>
      <c r="E241" s="419"/>
      <c r="F241" s="419"/>
      <c r="G241" s="419"/>
      <c r="H241" s="111">
        <v>58000000000</v>
      </c>
      <c r="I241" s="113">
        <f>15000000000+18042000000</f>
        <v>33042000000</v>
      </c>
      <c r="J241" s="111">
        <f t="shared" si="7"/>
        <v>24958000000</v>
      </c>
      <c r="K241" s="419" t="s">
        <v>580</v>
      </c>
      <c r="L241" s="475"/>
      <c r="M241" s="105"/>
      <c r="N241" s="1" t="s">
        <v>580</v>
      </c>
    </row>
    <row r="242" spans="1:14" ht="41.25" customHeight="1">
      <c r="A242" s="29" t="s">
        <v>281</v>
      </c>
      <c r="B242" s="29" t="s">
        <v>98</v>
      </c>
      <c r="C242" s="419" t="s">
        <v>285</v>
      </c>
      <c r="D242" s="419"/>
      <c r="E242" s="419"/>
      <c r="F242" s="419"/>
      <c r="G242" s="419"/>
      <c r="H242" s="111">
        <v>250000000000</v>
      </c>
      <c r="I242" s="111">
        <v>0</v>
      </c>
      <c r="J242" s="112">
        <f t="shared" si="7"/>
        <v>250000000000</v>
      </c>
      <c r="K242" s="419" t="s">
        <v>581</v>
      </c>
      <c r="L242" s="419"/>
      <c r="M242" s="72"/>
      <c r="N242" s="1" t="s">
        <v>581</v>
      </c>
    </row>
    <row r="243" spans="1:14" ht="41.25" customHeight="1">
      <c r="A243" s="29" t="s">
        <v>281</v>
      </c>
      <c r="B243" s="29" t="s">
        <v>98</v>
      </c>
      <c r="C243" s="419" t="s">
        <v>286</v>
      </c>
      <c r="D243" s="419"/>
      <c r="E243" s="419"/>
      <c r="F243" s="419"/>
      <c r="G243" s="419"/>
      <c r="H243" s="111">
        <v>250000000000</v>
      </c>
      <c r="I243" s="111">
        <v>0</v>
      </c>
      <c r="J243" s="112">
        <f t="shared" si="7"/>
        <v>250000000000</v>
      </c>
      <c r="K243" s="419" t="s">
        <v>582</v>
      </c>
      <c r="L243" s="419"/>
      <c r="M243" s="72"/>
      <c r="N243" s="1" t="s">
        <v>582</v>
      </c>
    </row>
    <row r="244" spans="1:14" ht="41.25" customHeight="1">
      <c r="A244" s="29" t="s">
        <v>281</v>
      </c>
      <c r="B244" s="29" t="s">
        <v>113</v>
      </c>
      <c r="C244" s="419" t="s">
        <v>287</v>
      </c>
      <c r="D244" s="419"/>
      <c r="E244" s="419"/>
      <c r="F244" s="419"/>
      <c r="G244" s="419"/>
      <c r="H244" s="111">
        <v>52155182000</v>
      </c>
      <c r="I244" s="111">
        <v>0</v>
      </c>
      <c r="J244" s="112">
        <f t="shared" si="7"/>
        <v>52155182000</v>
      </c>
      <c r="K244" s="419" t="s">
        <v>583</v>
      </c>
      <c r="L244" s="475"/>
      <c r="M244" s="105"/>
      <c r="N244" s="1" t="s">
        <v>583</v>
      </c>
    </row>
    <row r="245" spans="1:14" ht="41.25" customHeight="1">
      <c r="A245" s="29" t="s">
        <v>281</v>
      </c>
      <c r="B245" s="29" t="s">
        <v>113</v>
      </c>
      <c r="C245" s="419" t="s">
        <v>288</v>
      </c>
      <c r="D245" s="419"/>
      <c r="E245" s="419"/>
      <c r="F245" s="419"/>
      <c r="G245" s="419"/>
      <c r="H245" s="111">
        <v>9525006344</v>
      </c>
      <c r="I245" s="111">
        <v>0</v>
      </c>
      <c r="J245" s="112">
        <f t="shared" si="7"/>
        <v>9525006344</v>
      </c>
      <c r="K245" s="419" t="s">
        <v>584</v>
      </c>
      <c r="L245" s="475"/>
      <c r="M245" s="105"/>
      <c r="N245" s="1" t="s">
        <v>584</v>
      </c>
    </row>
    <row r="246" spans="1:14" ht="41.25" customHeight="1">
      <c r="A246" s="29" t="s">
        <v>281</v>
      </c>
      <c r="B246" s="29" t="s">
        <v>113</v>
      </c>
      <c r="C246" s="419" t="s">
        <v>289</v>
      </c>
      <c r="D246" s="419"/>
      <c r="E246" s="419"/>
      <c r="F246" s="419"/>
      <c r="G246" s="419"/>
      <c r="H246" s="111">
        <v>25000000000</v>
      </c>
      <c r="I246" s="111">
        <v>0</v>
      </c>
      <c r="J246" s="112">
        <f t="shared" si="7"/>
        <v>25000000000</v>
      </c>
      <c r="K246" s="419" t="s">
        <v>585</v>
      </c>
      <c r="L246" s="475"/>
      <c r="M246" s="105"/>
      <c r="N246" s="1" t="s">
        <v>585</v>
      </c>
    </row>
    <row r="247" spans="1:14" ht="41.25" customHeight="1">
      <c r="A247" s="29" t="s">
        <v>281</v>
      </c>
      <c r="B247" s="29" t="s">
        <v>113</v>
      </c>
      <c r="C247" s="419" t="s">
        <v>290</v>
      </c>
      <c r="D247" s="419"/>
      <c r="E247" s="419"/>
      <c r="F247" s="419"/>
      <c r="G247" s="419"/>
      <c r="H247" s="111">
        <v>5829855545</v>
      </c>
      <c r="I247" s="111">
        <v>0</v>
      </c>
      <c r="J247" s="112">
        <f t="shared" si="7"/>
        <v>5829855545</v>
      </c>
      <c r="K247" s="419" t="s">
        <v>586</v>
      </c>
      <c r="L247" s="475"/>
      <c r="M247" s="105"/>
      <c r="N247" s="1" t="s">
        <v>586</v>
      </c>
    </row>
    <row r="248" spans="1:14" ht="41.25" customHeight="1">
      <c r="A248" s="29" t="s">
        <v>281</v>
      </c>
      <c r="B248" s="29" t="s">
        <v>113</v>
      </c>
      <c r="C248" s="419" t="s">
        <v>291</v>
      </c>
      <c r="D248" s="419"/>
      <c r="E248" s="419"/>
      <c r="F248" s="419"/>
      <c r="G248" s="419"/>
      <c r="H248" s="111">
        <v>5700000000</v>
      </c>
      <c r="I248" s="111">
        <v>0</v>
      </c>
      <c r="J248" s="112">
        <f t="shared" ref="J248:J279" si="8">+H248-I248</f>
        <v>5700000000</v>
      </c>
      <c r="K248" s="419" t="s">
        <v>587</v>
      </c>
      <c r="L248" s="475"/>
      <c r="M248" s="105"/>
      <c r="N248" s="1" t="s">
        <v>587</v>
      </c>
    </row>
    <row r="249" spans="1:14" ht="48.75" customHeight="1">
      <c r="A249" s="29" t="s">
        <v>281</v>
      </c>
      <c r="B249" s="29" t="s">
        <v>113</v>
      </c>
      <c r="C249" s="419" t="s">
        <v>292</v>
      </c>
      <c r="D249" s="419"/>
      <c r="E249" s="419"/>
      <c r="F249" s="419"/>
      <c r="G249" s="419"/>
      <c r="H249" s="111">
        <v>11000000000</v>
      </c>
      <c r="I249" s="111">
        <v>0</v>
      </c>
      <c r="J249" s="112">
        <f t="shared" si="8"/>
        <v>11000000000</v>
      </c>
      <c r="K249" s="419" t="s">
        <v>588</v>
      </c>
      <c r="L249" s="475"/>
      <c r="M249" s="105"/>
      <c r="N249" s="1" t="s">
        <v>588</v>
      </c>
    </row>
    <row r="250" spans="1:14" ht="48" customHeight="1">
      <c r="A250" s="29" t="s">
        <v>281</v>
      </c>
      <c r="B250" s="29" t="s">
        <v>98</v>
      </c>
      <c r="C250" s="419" t="s">
        <v>293</v>
      </c>
      <c r="D250" s="419"/>
      <c r="E250" s="419"/>
      <c r="F250" s="419"/>
      <c r="G250" s="419"/>
      <c r="H250" s="111">
        <v>9000000000</v>
      </c>
      <c r="I250" s="111">
        <v>0</v>
      </c>
      <c r="J250" s="112">
        <f t="shared" si="8"/>
        <v>9000000000</v>
      </c>
      <c r="K250" s="419" t="s">
        <v>589</v>
      </c>
      <c r="L250" s="475"/>
      <c r="M250" s="105"/>
      <c r="N250" s="1" t="s">
        <v>589</v>
      </c>
    </row>
    <row r="251" spans="1:14" ht="59.25" customHeight="1">
      <c r="A251" s="29" t="s">
        <v>281</v>
      </c>
      <c r="B251" s="44" t="s">
        <v>103</v>
      </c>
      <c r="C251" s="419" t="s">
        <v>294</v>
      </c>
      <c r="D251" s="419"/>
      <c r="E251" s="419"/>
      <c r="F251" s="419"/>
      <c r="G251" s="419"/>
      <c r="H251" s="111">
        <v>14842396233</v>
      </c>
      <c r="I251" s="111">
        <v>0</v>
      </c>
      <c r="J251" s="112">
        <f t="shared" si="8"/>
        <v>14842396233</v>
      </c>
      <c r="K251" s="419" t="s">
        <v>590</v>
      </c>
      <c r="L251" s="475"/>
      <c r="M251" s="105"/>
      <c r="N251" s="1" t="s">
        <v>590</v>
      </c>
    </row>
    <row r="252" spans="1:14" ht="55.5" customHeight="1">
      <c r="A252" s="29" t="s">
        <v>281</v>
      </c>
      <c r="B252" s="29" t="s">
        <v>98</v>
      </c>
      <c r="C252" s="419" t="s">
        <v>295</v>
      </c>
      <c r="D252" s="419"/>
      <c r="E252" s="419"/>
      <c r="F252" s="419"/>
      <c r="G252" s="419"/>
      <c r="H252" s="111">
        <v>20000000000</v>
      </c>
      <c r="I252" s="111">
        <v>0</v>
      </c>
      <c r="J252" s="112">
        <f t="shared" si="8"/>
        <v>20000000000</v>
      </c>
      <c r="K252" s="419" t="s">
        <v>591</v>
      </c>
      <c r="L252" s="475"/>
      <c r="M252" s="105"/>
      <c r="N252" s="1" t="s">
        <v>591</v>
      </c>
    </row>
    <row r="253" spans="1:14" ht="41.25" customHeight="1">
      <c r="A253" s="29" t="s">
        <v>281</v>
      </c>
      <c r="B253" s="29" t="s">
        <v>98</v>
      </c>
      <c r="C253" s="419" t="s">
        <v>296</v>
      </c>
      <c r="D253" s="419"/>
      <c r="E253" s="419"/>
      <c r="F253" s="419"/>
      <c r="G253" s="419"/>
      <c r="H253" s="111">
        <v>1179000000</v>
      </c>
      <c r="I253" s="111">
        <v>0</v>
      </c>
      <c r="J253" s="112">
        <f t="shared" si="8"/>
        <v>1179000000</v>
      </c>
      <c r="K253" s="419" t="s">
        <v>592</v>
      </c>
      <c r="L253" s="475"/>
      <c r="M253" s="105"/>
      <c r="N253" s="1" t="s">
        <v>592</v>
      </c>
    </row>
    <row r="254" spans="1:14" ht="66.75" customHeight="1">
      <c r="A254" s="29" t="s">
        <v>281</v>
      </c>
      <c r="B254" s="29" t="s">
        <v>98</v>
      </c>
      <c r="C254" s="419" t="s">
        <v>297</v>
      </c>
      <c r="D254" s="419"/>
      <c r="E254" s="419"/>
      <c r="F254" s="419"/>
      <c r="G254" s="419"/>
      <c r="H254" s="111">
        <v>4999880000</v>
      </c>
      <c r="I254" s="111">
        <v>0</v>
      </c>
      <c r="J254" s="112">
        <f t="shared" si="8"/>
        <v>4999880000</v>
      </c>
      <c r="K254" s="419" t="s">
        <v>593</v>
      </c>
      <c r="L254" s="475"/>
      <c r="M254" s="105"/>
      <c r="N254" s="1" t="s">
        <v>593</v>
      </c>
    </row>
    <row r="255" spans="1:14" ht="41.25" customHeight="1">
      <c r="A255" s="29" t="s">
        <v>281</v>
      </c>
      <c r="B255" s="29" t="s">
        <v>98</v>
      </c>
      <c r="C255" s="419" t="s">
        <v>298</v>
      </c>
      <c r="D255" s="419"/>
      <c r="E255" s="419"/>
      <c r="F255" s="419"/>
      <c r="G255" s="419"/>
      <c r="H255" s="111">
        <v>300000000</v>
      </c>
      <c r="I255" s="111">
        <v>0</v>
      </c>
      <c r="J255" s="112">
        <f t="shared" si="8"/>
        <v>300000000</v>
      </c>
      <c r="K255" s="419" t="s">
        <v>594</v>
      </c>
      <c r="L255" s="475"/>
      <c r="M255" s="105"/>
      <c r="N255" s="1" t="s">
        <v>594</v>
      </c>
    </row>
    <row r="256" spans="1:14" ht="41.25" customHeight="1">
      <c r="A256" s="29" t="s">
        <v>281</v>
      </c>
      <c r="B256" s="29" t="s">
        <v>98</v>
      </c>
      <c r="C256" s="419" t="s">
        <v>299</v>
      </c>
      <c r="D256" s="419"/>
      <c r="E256" s="419"/>
      <c r="F256" s="419"/>
      <c r="G256" s="419"/>
      <c r="H256" s="111">
        <v>4863440000</v>
      </c>
      <c r="I256" s="111">
        <v>0</v>
      </c>
      <c r="J256" s="112">
        <f t="shared" si="8"/>
        <v>4863440000</v>
      </c>
      <c r="K256" s="419" t="s">
        <v>595</v>
      </c>
      <c r="L256" s="475"/>
      <c r="M256" s="105"/>
      <c r="N256" s="1" t="s">
        <v>595</v>
      </c>
    </row>
    <row r="257" spans="1:14" ht="409.5">
      <c r="A257" s="29" t="s">
        <v>281</v>
      </c>
      <c r="B257" s="29" t="s">
        <v>98</v>
      </c>
      <c r="C257" s="419" t="s">
        <v>300</v>
      </c>
      <c r="D257" s="419"/>
      <c r="E257" s="419"/>
      <c r="F257" s="419"/>
      <c r="G257" s="419"/>
      <c r="H257" s="111">
        <v>1200000000</v>
      </c>
      <c r="I257" s="111">
        <v>0</v>
      </c>
      <c r="J257" s="112">
        <f t="shared" si="8"/>
        <v>1200000000</v>
      </c>
      <c r="K257" s="419" t="s">
        <v>596</v>
      </c>
      <c r="L257" s="475"/>
      <c r="M257" s="105"/>
      <c r="N257" s="1" t="s">
        <v>596</v>
      </c>
    </row>
    <row r="258" spans="1:14" ht="41.25" customHeight="1">
      <c r="A258" s="29" t="s">
        <v>281</v>
      </c>
      <c r="B258" s="29" t="s">
        <v>98</v>
      </c>
      <c r="C258" s="419" t="s">
        <v>301</v>
      </c>
      <c r="D258" s="419"/>
      <c r="E258" s="419"/>
      <c r="F258" s="419"/>
      <c r="G258" s="419"/>
      <c r="H258" s="111">
        <v>20000000000</v>
      </c>
      <c r="I258" s="111">
        <v>0</v>
      </c>
      <c r="J258" s="112">
        <f t="shared" si="8"/>
        <v>20000000000</v>
      </c>
      <c r="K258" s="419" t="s">
        <v>597</v>
      </c>
      <c r="L258" s="475"/>
      <c r="M258" s="105"/>
      <c r="N258" s="1" t="s">
        <v>597</v>
      </c>
    </row>
    <row r="259" spans="1:14" ht="68.25" customHeight="1">
      <c r="A259" s="29" t="s">
        <v>281</v>
      </c>
      <c r="B259" s="29" t="s">
        <v>98</v>
      </c>
      <c r="C259" s="419" t="s">
        <v>302</v>
      </c>
      <c r="D259" s="419"/>
      <c r="E259" s="419"/>
      <c r="F259" s="419"/>
      <c r="G259" s="419"/>
      <c r="H259" s="111">
        <v>6000000000</v>
      </c>
      <c r="I259" s="111">
        <v>0</v>
      </c>
      <c r="J259" s="112">
        <f t="shared" si="8"/>
        <v>6000000000</v>
      </c>
      <c r="K259" s="419" t="s">
        <v>598</v>
      </c>
      <c r="L259" s="475"/>
      <c r="M259" s="105"/>
      <c r="N259" s="1" t="s">
        <v>598</v>
      </c>
    </row>
    <row r="260" spans="1:14" ht="41.25" customHeight="1">
      <c r="A260" s="29" t="s">
        <v>281</v>
      </c>
      <c r="B260" s="29" t="s">
        <v>98</v>
      </c>
      <c r="C260" s="419" t="s">
        <v>303</v>
      </c>
      <c r="D260" s="419"/>
      <c r="E260" s="419"/>
      <c r="F260" s="419"/>
      <c r="G260" s="419"/>
      <c r="H260" s="111">
        <v>8200000000</v>
      </c>
      <c r="I260" s="111">
        <v>0</v>
      </c>
      <c r="J260" s="112">
        <f t="shared" si="8"/>
        <v>8200000000</v>
      </c>
      <c r="K260" s="419" t="s">
        <v>599</v>
      </c>
      <c r="L260" s="475"/>
      <c r="M260" s="105"/>
      <c r="N260" s="1" t="s">
        <v>599</v>
      </c>
    </row>
    <row r="261" spans="1:14" ht="86.25" customHeight="1">
      <c r="A261" s="29" t="s">
        <v>281</v>
      </c>
      <c r="B261" s="29" t="s">
        <v>98</v>
      </c>
      <c r="C261" s="419" t="s">
        <v>304</v>
      </c>
      <c r="D261" s="419"/>
      <c r="E261" s="419"/>
      <c r="F261" s="419"/>
      <c r="G261" s="419"/>
      <c r="H261" s="111">
        <v>25000000000</v>
      </c>
      <c r="I261" s="111">
        <v>0</v>
      </c>
      <c r="J261" s="112">
        <f t="shared" si="8"/>
        <v>25000000000</v>
      </c>
      <c r="K261" s="419" t="s">
        <v>600</v>
      </c>
      <c r="L261" s="475"/>
      <c r="M261" s="105"/>
      <c r="N261" s="1" t="s">
        <v>600</v>
      </c>
    </row>
    <row r="262" spans="1:14" ht="41.25" customHeight="1">
      <c r="A262" s="29" t="s">
        <v>281</v>
      </c>
      <c r="B262" s="29" t="s">
        <v>98</v>
      </c>
      <c r="C262" s="419" t="s">
        <v>305</v>
      </c>
      <c r="D262" s="419"/>
      <c r="E262" s="419"/>
      <c r="F262" s="419"/>
      <c r="G262" s="419"/>
      <c r="H262" s="111">
        <v>46981000000</v>
      </c>
      <c r="I262" s="111">
        <v>0</v>
      </c>
      <c r="J262" s="112">
        <f t="shared" si="8"/>
        <v>46981000000</v>
      </c>
      <c r="K262" s="419" t="s">
        <v>601</v>
      </c>
      <c r="L262" s="475"/>
      <c r="M262" s="105"/>
      <c r="N262" s="1" t="s">
        <v>601</v>
      </c>
    </row>
    <row r="263" spans="1:14" ht="45.75" customHeight="1">
      <c r="A263" s="29" t="s">
        <v>281</v>
      </c>
      <c r="B263" s="29" t="s">
        <v>98</v>
      </c>
      <c r="C263" s="419" t="s">
        <v>306</v>
      </c>
      <c r="D263" s="419"/>
      <c r="E263" s="419"/>
      <c r="F263" s="419"/>
      <c r="G263" s="419"/>
      <c r="H263" s="111">
        <v>5000000000</v>
      </c>
      <c r="I263" s="111">
        <v>0</v>
      </c>
      <c r="J263" s="112">
        <f t="shared" si="8"/>
        <v>5000000000</v>
      </c>
      <c r="K263" s="419" t="s">
        <v>602</v>
      </c>
      <c r="L263" s="475"/>
      <c r="M263" s="105"/>
      <c r="N263" s="1" t="s">
        <v>602</v>
      </c>
    </row>
    <row r="264" spans="1:14" ht="71.25" customHeight="1">
      <c r="A264" s="29" t="s">
        <v>281</v>
      </c>
      <c r="B264" s="29" t="s">
        <v>98</v>
      </c>
      <c r="C264" s="419" t="s">
        <v>307</v>
      </c>
      <c r="D264" s="419"/>
      <c r="E264" s="419"/>
      <c r="F264" s="419"/>
      <c r="G264" s="419"/>
      <c r="H264" s="111">
        <v>7200000000</v>
      </c>
      <c r="I264" s="111">
        <v>0</v>
      </c>
      <c r="J264" s="112">
        <f t="shared" si="8"/>
        <v>7200000000</v>
      </c>
      <c r="K264" s="419" t="s">
        <v>603</v>
      </c>
      <c r="L264" s="475"/>
      <c r="M264" s="105"/>
      <c r="N264" s="1" t="s">
        <v>603</v>
      </c>
    </row>
    <row r="265" spans="1:14" ht="71.25" customHeight="1">
      <c r="A265" s="29" t="s">
        <v>281</v>
      </c>
      <c r="B265" s="29" t="s">
        <v>98</v>
      </c>
      <c r="C265" s="419" t="s">
        <v>308</v>
      </c>
      <c r="D265" s="419"/>
      <c r="E265" s="419"/>
      <c r="F265" s="419"/>
      <c r="G265" s="419"/>
      <c r="H265" s="111">
        <v>1900000000</v>
      </c>
      <c r="I265" s="111">
        <v>0</v>
      </c>
      <c r="J265" s="112">
        <f t="shared" si="8"/>
        <v>1900000000</v>
      </c>
      <c r="K265" s="419" t="s">
        <v>604</v>
      </c>
      <c r="L265" s="475"/>
      <c r="M265" s="105"/>
      <c r="N265" s="1" t="s">
        <v>604</v>
      </c>
    </row>
    <row r="266" spans="1:14" ht="41.25" customHeight="1">
      <c r="A266" s="29" t="s">
        <v>281</v>
      </c>
      <c r="B266" s="29" t="s">
        <v>98</v>
      </c>
      <c r="C266" s="419" t="s">
        <v>309</v>
      </c>
      <c r="D266" s="419"/>
      <c r="E266" s="419"/>
      <c r="F266" s="419"/>
      <c r="G266" s="419"/>
      <c r="H266" s="111">
        <v>20000000000</v>
      </c>
      <c r="I266" s="111">
        <v>0</v>
      </c>
      <c r="J266" s="112">
        <f t="shared" si="8"/>
        <v>20000000000</v>
      </c>
      <c r="K266" s="419" t="s">
        <v>605</v>
      </c>
      <c r="L266" s="475"/>
      <c r="M266" s="105"/>
      <c r="N266" s="1" t="s">
        <v>605</v>
      </c>
    </row>
    <row r="267" spans="1:14" ht="63.75" customHeight="1">
      <c r="A267" s="29" t="s">
        <v>281</v>
      </c>
      <c r="B267" s="29" t="s">
        <v>98</v>
      </c>
      <c r="C267" s="419" t="s">
        <v>310</v>
      </c>
      <c r="D267" s="419"/>
      <c r="E267" s="419"/>
      <c r="F267" s="419"/>
      <c r="G267" s="419"/>
      <c r="H267" s="111">
        <v>3206950000</v>
      </c>
      <c r="I267" s="111">
        <v>0</v>
      </c>
      <c r="J267" s="112">
        <f t="shared" si="8"/>
        <v>3206950000</v>
      </c>
      <c r="K267" s="419" t="s">
        <v>606</v>
      </c>
      <c r="L267" s="475"/>
      <c r="M267" s="105"/>
      <c r="N267" s="1" t="s">
        <v>606</v>
      </c>
    </row>
    <row r="268" spans="1:14" ht="89.25" customHeight="1">
      <c r="A268" s="29" t="s">
        <v>281</v>
      </c>
      <c r="B268" s="29" t="s">
        <v>98</v>
      </c>
      <c r="C268" s="419" t="s">
        <v>311</v>
      </c>
      <c r="D268" s="419"/>
      <c r="E268" s="419"/>
      <c r="F268" s="419"/>
      <c r="G268" s="419"/>
      <c r="H268" s="111">
        <v>16204274100</v>
      </c>
      <c r="I268" s="111">
        <v>0</v>
      </c>
      <c r="J268" s="112">
        <f t="shared" si="8"/>
        <v>16204274100</v>
      </c>
      <c r="K268" s="419" t="s">
        <v>607</v>
      </c>
      <c r="L268" s="475"/>
      <c r="M268" s="105"/>
      <c r="N268" s="1" t="s">
        <v>607</v>
      </c>
    </row>
    <row r="269" spans="1:14" ht="41.25" customHeight="1">
      <c r="A269" s="29" t="s">
        <v>281</v>
      </c>
      <c r="B269" s="29" t="s">
        <v>98</v>
      </c>
      <c r="C269" s="419" t="s">
        <v>312</v>
      </c>
      <c r="D269" s="419"/>
      <c r="E269" s="419"/>
      <c r="F269" s="419"/>
      <c r="G269" s="419"/>
      <c r="H269" s="111">
        <v>10500000000</v>
      </c>
      <c r="I269" s="111">
        <v>0</v>
      </c>
      <c r="J269" s="112">
        <f t="shared" si="8"/>
        <v>10500000000</v>
      </c>
      <c r="K269" s="419" t="s">
        <v>608</v>
      </c>
      <c r="L269" s="475"/>
      <c r="M269" s="105"/>
      <c r="N269" s="1" t="s">
        <v>608</v>
      </c>
    </row>
    <row r="270" spans="1:14" ht="73.5" customHeight="1">
      <c r="A270" s="29" t="s">
        <v>281</v>
      </c>
      <c r="B270" s="29" t="s">
        <v>98</v>
      </c>
      <c r="C270" s="419" t="s">
        <v>313</v>
      </c>
      <c r="D270" s="419"/>
      <c r="E270" s="419"/>
      <c r="F270" s="419"/>
      <c r="G270" s="419"/>
      <c r="H270" s="111">
        <v>6849970650</v>
      </c>
      <c r="I270" s="111">
        <v>0</v>
      </c>
      <c r="J270" s="112">
        <f t="shared" si="8"/>
        <v>6849970650</v>
      </c>
      <c r="K270" s="419" t="s">
        <v>609</v>
      </c>
      <c r="L270" s="475"/>
      <c r="M270" s="105"/>
      <c r="N270" s="1" t="s">
        <v>609</v>
      </c>
    </row>
    <row r="271" spans="1:14" ht="98.25" customHeight="1">
      <c r="A271" s="29" t="s">
        <v>281</v>
      </c>
      <c r="B271" s="29" t="s">
        <v>98</v>
      </c>
      <c r="C271" s="419" t="s">
        <v>314</v>
      </c>
      <c r="D271" s="419"/>
      <c r="E271" s="419"/>
      <c r="F271" s="419"/>
      <c r="G271" s="419"/>
      <c r="H271" s="111">
        <v>4125295000</v>
      </c>
      <c r="I271" s="111">
        <v>0</v>
      </c>
      <c r="J271" s="112">
        <f t="shared" si="8"/>
        <v>4125295000</v>
      </c>
      <c r="K271" s="419" t="s">
        <v>610</v>
      </c>
      <c r="L271" s="475"/>
      <c r="M271" s="105"/>
      <c r="N271" s="1" t="s">
        <v>610</v>
      </c>
    </row>
    <row r="272" spans="1:14" ht="41.25" customHeight="1">
      <c r="A272" s="29" t="s">
        <v>281</v>
      </c>
      <c r="B272" s="44" t="s">
        <v>103</v>
      </c>
      <c r="C272" s="419" t="s">
        <v>315</v>
      </c>
      <c r="D272" s="419"/>
      <c r="E272" s="419"/>
      <c r="F272" s="419"/>
      <c r="G272" s="419"/>
      <c r="H272" s="111">
        <v>2800000000</v>
      </c>
      <c r="I272" s="111">
        <v>0</v>
      </c>
      <c r="J272" s="112">
        <f t="shared" si="8"/>
        <v>2800000000</v>
      </c>
      <c r="K272" s="419" t="s">
        <v>611</v>
      </c>
      <c r="L272" s="475"/>
      <c r="M272" s="105"/>
      <c r="N272" s="1" t="s">
        <v>611</v>
      </c>
    </row>
    <row r="273" spans="1:15" ht="41.25" customHeight="1">
      <c r="A273" s="29" t="s">
        <v>281</v>
      </c>
      <c r="B273" s="44" t="s">
        <v>103</v>
      </c>
      <c r="C273" s="419" t="s">
        <v>316</v>
      </c>
      <c r="D273" s="419"/>
      <c r="E273" s="419"/>
      <c r="F273" s="419"/>
      <c r="G273" s="419"/>
      <c r="H273" s="111">
        <v>10000000000</v>
      </c>
      <c r="I273" s="111">
        <v>0</v>
      </c>
      <c r="J273" s="112">
        <f t="shared" si="8"/>
        <v>10000000000</v>
      </c>
      <c r="K273" s="419" t="s">
        <v>612</v>
      </c>
      <c r="L273" s="475"/>
      <c r="M273" s="105"/>
      <c r="N273" s="1" t="s">
        <v>612</v>
      </c>
    </row>
    <row r="274" spans="1:15" ht="91.5" customHeight="1">
      <c r="A274" s="45" t="s">
        <v>281</v>
      </c>
      <c r="B274" s="43" t="s">
        <v>258</v>
      </c>
      <c r="C274" s="470" t="s">
        <v>317</v>
      </c>
      <c r="D274" s="470"/>
      <c r="E274" s="470"/>
      <c r="F274" s="470"/>
      <c r="G274" s="470"/>
      <c r="H274" s="113">
        <v>31780346914</v>
      </c>
      <c r="I274" s="113">
        <f>+H274</f>
        <v>31780346914</v>
      </c>
      <c r="J274" s="114">
        <f t="shared" si="8"/>
        <v>0</v>
      </c>
      <c r="K274" s="470" t="s">
        <v>613</v>
      </c>
      <c r="L274" s="479"/>
      <c r="M274" s="105"/>
      <c r="N274" s="1" t="s">
        <v>613</v>
      </c>
      <c r="O274" s="71"/>
    </row>
    <row r="275" spans="1:15" ht="41.25" customHeight="1">
      <c r="A275" s="45" t="s">
        <v>281</v>
      </c>
      <c r="B275" s="43" t="s">
        <v>258</v>
      </c>
      <c r="C275" s="470" t="s">
        <v>320</v>
      </c>
      <c r="D275" s="470"/>
      <c r="E275" s="470"/>
      <c r="F275" s="470"/>
      <c r="G275" s="470"/>
      <c r="H275" s="113">
        <v>13299000000</v>
      </c>
      <c r="I275" s="113">
        <f>+H275</f>
        <v>13299000000</v>
      </c>
      <c r="J275" s="114">
        <f t="shared" si="8"/>
        <v>0</v>
      </c>
      <c r="K275" s="470" t="s">
        <v>614</v>
      </c>
      <c r="L275" s="479"/>
      <c r="M275" s="105"/>
      <c r="N275" s="1" t="s">
        <v>614</v>
      </c>
      <c r="O275" s="71"/>
    </row>
    <row r="276" spans="1:15" ht="41.25" customHeight="1">
      <c r="A276" s="45" t="s">
        <v>281</v>
      </c>
      <c r="B276" s="43" t="s">
        <v>258</v>
      </c>
      <c r="C276" s="470" t="s">
        <v>321</v>
      </c>
      <c r="D276" s="470"/>
      <c r="E276" s="470"/>
      <c r="F276" s="470"/>
      <c r="G276" s="470"/>
      <c r="H276" s="113">
        <v>10011835832</v>
      </c>
      <c r="I276" s="113">
        <f>+H276</f>
        <v>10011835832</v>
      </c>
      <c r="J276" s="114">
        <f t="shared" si="8"/>
        <v>0</v>
      </c>
      <c r="K276" s="470" t="s">
        <v>615</v>
      </c>
      <c r="L276" s="479"/>
      <c r="M276" s="105"/>
      <c r="N276" s="1" t="s">
        <v>615</v>
      </c>
      <c r="O276" s="71"/>
    </row>
    <row r="277" spans="1:15" ht="41.25" customHeight="1">
      <c r="A277" s="45" t="s">
        <v>281</v>
      </c>
      <c r="B277" s="43" t="s">
        <v>258</v>
      </c>
      <c r="C277" s="470" t="s">
        <v>322</v>
      </c>
      <c r="D277" s="470"/>
      <c r="E277" s="470"/>
      <c r="F277" s="470"/>
      <c r="G277" s="470"/>
      <c r="H277" s="113">
        <v>12000000000</v>
      </c>
      <c r="I277" s="113">
        <v>7500000000</v>
      </c>
      <c r="J277" s="114">
        <f t="shared" si="8"/>
        <v>4500000000</v>
      </c>
      <c r="K277" s="470" t="s">
        <v>616</v>
      </c>
      <c r="L277" s="479"/>
      <c r="M277" s="105"/>
      <c r="N277" s="1" t="s">
        <v>616</v>
      </c>
      <c r="O277" s="71"/>
    </row>
    <row r="278" spans="1:15" ht="41.25" customHeight="1">
      <c r="A278" s="29" t="s">
        <v>25</v>
      </c>
      <c r="B278" s="44" t="s">
        <v>323</v>
      </c>
      <c r="C278" s="419" t="s">
        <v>324</v>
      </c>
      <c r="D278" s="419"/>
      <c r="E278" s="419"/>
      <c r="F278" s="419"/>
      <c r="G278" s="419"/>
      <c r="H278" s="111">
        <v>94724500000</v>
      </c>
      <c r="I278" s="113">
        <v>60000000000</v>
      </c>
      <c r="J278" s="112">
        <f t="shared" si="8"/>
        <v>34724500000</v>
      </c>
      <c r="K278" s="419" t="s">
        <v>617</v>
      </c>
      <c r="L278" s="475"/>
      <c r="M278" s="105"/>
      <c r="N278" s="1" t="s">
        <v>617</v>
      </c>
    </row>
    <row r="279" spans="1:15" ht="60.75" customHeight="1">
      <c r="A279" s="29" t="s">
        <v>26</v>
      </c>
      <c r="B279" s="40" t="s">
        <v>194</v>
      </c>
      <c r="C279" s="419" t="s">
        <v>327</v>
      </c>
      <c r="D279" s="419"/>
      <c r="E279" s="419"/>
      <c r="F279" s="419"/>
      <c r="G279" s="419"/>
      <c r="H279" s="111">
        <v>26500000000</v>
      </c>
      <c r="I279" s="111">
        <v>0</v>
      </c>
      <c r="J279" s="112">
        <f t="shared" si="8"/>
        <v>26500000000</v>
      </c>
      <c r="K279" s="419" t="s">
        <v>618</v>
      </c>
      <c r="L279" s="475"/>
      <c r="M279" s="105"/>
      <c r="N279" s="1" t="s">
        <v>618</v>
      </c>
    </row>
    <row r="280" spans="1:15" ht="41.25" customHeight="1">
      <c r="A280" s="45" t="s">
        <v>26</v>
      </c>
      <c r="B280" s="46" t="s">
        <v>194</v>
      </c>
      <c r="C280" s="470" t="s">
        <v>328</v>
      </c>
      <c r="D280" s="470"/>
      <c r="E280" s="470"/>
      <c r="F280" s="470"/>
      <c r="G280" s="470"/>
      <c r="H280" s="113">
        <v>100000000000</v>
      </c>
      <c r="I280" s="113">
        <v>100000000000</v>
      </c>
      <c r="J280" s="114">
        <f t="shared" ref="J280:J311" si="9">+H280-I280</f>
        <v>0</v>
      </c>
      <c r="K280" s="470" t="s">
        <v>619</v>
      </c>
      <c r="L280" s="479"/>
      <c r="M280" s="105"/>
      <c r="N280" s="1" t="s">
        <v>620</v>
      </c>
    </row>
    <row r="281" spans="1:15" ht="41.25" customHeight="1">
      <c r="A281" s="29" t="s">
        <v>26</v>
      </c>
      <c r="B281" s="40" t="s">
        <v>194</v>
      </c>
      <c r="C281" s="419" t="s">
        <v>330</v>
      </c>
      <c r="D281" s="419"/>
      <c r="E281" s="419"/>
      <c r="F281" s="419"/>
      <c r="G281" s="419"/>
      <c r="H281" s="111">
        <v>24236640294</v>
      </c>
      <c r="I281" s="113">
        <v>0</v>
      </c>
      <c r="J281" s="114">
        <f t="shared" si="9"/>
        <v>24236640294</v>
      </c>
      <c r="K281" s="470" t="s">
        <v>621</v>
      </c>
      <c r="L281" s="479"/>
      <c r="M281" s="105"/>
      <c r="N281" s="1" t="s">
        <v>621</v>
      </c>
    </row>
    <row r="282" spans="1:15" ht="203.25" customHeight="1">
      <c r="A282" s="29" t="s">
        <v>26</v>
      </c>
      <c r="B282" s="40" t="s">
        <v>194</v>
      </c>
      <c r="C282" s="419" t="s">
        <v>331</v>
      </c>
      <c r="D282" s="419"/>
      <c r="E282" s="419"/>
      <c r="F282" s="419"/>
      <c r="G282" s="419"/>
      <c r="H282" s="111">
        <v>21491640229</v>
      </c>
      <c r="I282" s="113">
        <v>0</v>
      </c>
      <c r="J282" s="114">
        <f t="shared" si="9"/>
        <v>21491640229</v>
      </c>
      <c r="K282" s="470" t="s">
        <v>622</v>
      </c>
      <c r="L282" s="479"/>
      <c r="M282" s="105"/>
      <c r="N282" s="1" t="s">
        <v>622</v>
      </c>
    </row>
    <row r="283" spans="1:15" ht="41.25" customHeight="1">
      <c r="A283" s="45" t="s">
        <v>26</v>
      </c>
      <c r="B283" s="46" t="s">
        <v>194</v>
      </c>
      <c r="C283" s="470" t="s">
        <v>623</v>
      </c>
      <c r="D283" s="470"/>
      <c r="E283" s="470"/>
      <c r="F283" s="470"/>
      <c r="G283" s="470"/>
      <c r="H283" s="113">
        <v>19857142857</v>
      </c>
      <c r="I283" s="113">
        <v>19857142857</v>
      </c>
      <c r="J283" s="114">
        <f t="shared" si="9"/>
        <v>0</v>
      </c>
      <c r="K283" s="470" t="s">
        <v>624</v>
      </c>
      <c r="L283" s="479"/>
      <c r="M283" s="105"/>
      <c r="N283" s="1" t="s">
        <v>624</v>
      </c>
    </row>
    <row r="284" spans="1:15" ht="41.25" customHeight="1">
      <c r="A284" s="29" t="s">
        <v>26</v>
      </c>
      <c r="B284" s="40" t="s">
        <v>194</v>
      </c>
      <c r="C284" s="419" t="s">
        <v>333</v>
      </c>
      <c r="D284" s="419"/>
      <c r="E284" s="419"/>
      <c r="F284" s="419"/>
      <c r="G284" s="419"/>
      <c r="H284" s="111">
        <v>23447680484.290001</v>
      </c>
      <c r="I284" s="113">
        <v>0</v>
      </c>
      <c r="J284" s="114">
        <f t="shared" si="9"/>
        <v>23447680484.290001</v>
      </c>
      <c r="K284" s="470" t="s">
        <v>625</v>
      </c>
      <c r="L284" s="479"/>
      <c r="M284" s="105"/>
      <c r="N284" s="1" t="s">
        <v>625</v>
      </c>
    </row>
    <row r="285" spans="1:15" ht="41.25" customHeight="1">
      <c r="A285" s="29" t="s">
        <v>26</v>
      </c>
      <c r="B285" s="40" t="s">
        <v>194</v>
      </c>
      <c r="C285" s="419" t="s">
        <v>334</v>
      </c>
      <c r="D285" s="419"/>
      <c r="E285" s="419"/>
      <c r="F285" s="419"/>
      <c r="G285" s="419"/>
      <c r="H285" s="111">
        <v>16770803694</v>
      </c>
      <c r="I285" s="113">
        <v>0</v>
      </c>
      <c r="J285" s="114">
        <f t="shared" si="9"/>
        <v>16770803694</v>
      </c>
      <c r="K285" s="470" t="s">
        <v>626</v>
      </c>
      <c r="L285" s="479"/>
      <c r="M285" s="105"/>
      <c r="N285" s="1" t="s">
        <v>626</v>
      </c>
    </row>
    <row r="286" spans="1:15" ht="41.25" customHeight="1">
      <c r="A286" s="29" t="s">
        <v>26</v>
      </c>
      <c r="B286" s="40" t="s">
        <v>194</v>
      </c>
      <c r="C286" s="419" t="s">
        <v>335</v>
      </c>
      <c r="D286" s="419"/>
      <c r="E286" s="419"/>
      <c r="F286" s="419"/>
      <c r="G286" s="419"/>
      <c r="H286" s="111">
        <v>8239140000</v>
      </c>
      <c r="I286" s="113">
        <v>0</v>
      </c>
      <c r="J286" s="114">
        <f t="shared" si="9"/>
        <v>8239140000</v>
      </c>
      <c r="K286" s="470" t="s">
        <v>627</v>
      </c>
      <c r="L286" s="479"/>
      <c r="M286" s="105"/>
      <c r="N286" s="1" t="s">
        <v>627</v>
      </c>
    </row>
    <row r="287" spans="1:15" ht="41.25" customHeight="1">
      <c r="A287" s="45" t="s">
        <v>26</v>
      </c>
      <c r="B287" s="46" t="s">
        <v>194</v>
      </c>
      <c r="C287" s="470" t="s">
        <v>336</v>
      </c>
      <c r="D287" s="470"/>
      <c r="E287" s="470"/>
      <c r="F287" s="470"/>
      <c r="G287" s="470"/>
      <c r="H287" s="113">
        <v>7000000000</v>
      </c>
      <c r="I287" s="113">
        <v>7000000000</v>
      </c>
      <c r="J287" s="114">
        <f t="shared" si="9"/>
        <v>0</v>
      </c>
      <c r="K287" s="470" t="s">
        <v>628</v>
      </c>
      <c r="L287" s="479"/>
      <c r="M287" s="105"/>
      <c r="N287" s="1" t="s">
        <v>629</v>
      </c>
    </row>
    <row r="288" spans="1:15" ht="84.75" customHeight="1">
      <c r="A288" s="45" t="s">
        <v>26</v>
      </c>
      <c r="B288" s="46" t="s">
        <v>194</v>
      </c>
      <c r="C288" s="470" t="s">
        <v>337</v>
      </c>
      <c r="D288" s="470"/>
      <c r="E288" s="470"/>
      <c r="F288" s="470"/>
      <c r="G288" s="470"/>
      <c r="H288" s="113">
        <v>5000000000</v>
      </c>
      <c r="I288" s="113">
        <v>5000000000</v>
      </c>
      <c r="J288" s="114">
        <f t="shared" si="9"/>
        <v>0</v>
      </c>
      <c r="K288" s="470" t="s">
        <v>630</v>
      </c>
      <c r="L288" s="479"/>
      <c r="M288" s="105"/>
      <c r="N288" s="1" t="s">
        <v>631</v>
      </c>
    </row>
    <row r="289" spans="1:14" ht="41.25" customHeight="1">
      <c r="A289" s="29" t="s">
        <v>338</v>
      </c>
      <c r="B289" s="44" t="s">
        <v>203</v>
      </c>
      <c r="C289" s="419" t="s">
        <v>632</v>
      </c>
      <c r="D289" s="419"/>
      <c r="E289" s="419"/>
      <c r="F289" s="419"/>
      <c r="G289" s="419"/>
      <c r="H289" s="111">
        <v>250000000000</v>
      </c>
      <c r="I289" s="113">
        <v>0</v>
      </c>
      <c r="J289" s="114">
        <f t="shared" si="9"/>
        <v>250000000000</v>
      </c>
      <c r="K289" s="470" t="s">
        <v>633</v>
      </c>
      <c r="L289" s="479"/>
      <c r="M289" s="105"/>
      <c r="N289" s="1" t="s">
        <v>634</v>
      </c>
    </row>
    <row r="290" spans="1:14" ht="41.25" customHeight="1">
      <c r="A290" s="29" t="s">
        <v>338</v>
      </c>
      <c r="B290" s="44" t="s">
        <v>203</v>
      </c>
      <c r="C290" s="419" t="s">
        <v>340</v>
      </c>
      <c r="D290" s="419"/>
      <c r="E290" s="419"/>
      <c r="F290" s="419"/>
      <c r="G290" s="419"/>
      <c r="H290" s="111">
        <v>650000000000</v>
      </c>
      <c r="I290" s="111">
        <v>0</v>
      </c>
      <c r="J290" s="112">
        <f t="shared" si="9"/>
        <v>650000000000</v>
      </c>
      <c r="K290" s="419" t="s">
        <v>635</v>
      </c>
      <c r="L290" s="475"/>
      <c r="M290" s="105"/>
      <c r="N290" s="1" t="s">
        <v>635</v>
      </c>
    </row>
    <row r="291" spans="1:14" ht="41.25" customHeight="1">
      <c r="A291" s="29" t="s">
        <v>338</v>
      </c>
      <c r="B291" s="44" t="s">
        <v>203</v>
      </c>
      <c r="C291" s="419" t="s">
        <v>341</v>
      </c>
      <c r="D291" s="419"/>
      <c r="E291" s="419"/>
      <c r="F291" s="419"/>
      <c r="G291" s="419"/>
      <c r="H291" s="111">
        <v>33000000000</v>
      </c>
      <c r="I291" s="111">
        <v>0</v>
      </c>
      <c r="J291" s="112">
        <f t="shared" si="9"/>
        <v>33000000000</v>
      </c>
      <c r="K291" s="419" t="s">
        <v>636</v>
      </c>
      <c r="L291" s="475"/>
      <c r="M291" s="105"/>
      <c r="N291" s="1" t="s">
        <v>637</v>
      </c>
    </row>
    <row r="292" spans="1:14" ht="41.25" customHeight="1">
      <c r="A292" s="29" t="s">
        <v>338</v>
      </c>
      <c r="B292" s="44" t="s">
        <v>203</v>
      </c>
      <c r="C292" s="419" t="s">
        <v>343</v>
      </c>
      <c r="D292" s="419"/>
      <c r="E292" s="419"/>
      <c r="F292" s="419"/>
      <c r="G292" s="419"/>
      <c r="H292" s="111">
        <v>150000000000</v>
      </c>
      <c r="I292" s="111">
        <v>0</v>
      </c>
      <c r="J292" s="112">
        <f t="shared" si="9"/>
        <v>150000000000</v>
      </c>
      <c r="K292" s="419" t="s">
        <v>638</v>
      </c>
      <c r="L292" s="475"/>
      <c r="M292" s="105"/>
      <c r="N292" s="1" t="s">
        <v>639</v>
      </c>
    </row>
    <row r="293" spans="1:14" ht="41.25" customHeight="1">
      <c r="A293" s="29" t="s">
        <v>338</v>
      </c>
      <c r="B293" s="44" t="s">
        <v>203</v>
      </c>
      <c r="C293" s="419" t="s">
        <v>344</v>
      </c>
      <c r="D293" s="419"/>
      <c r="E293" s="419"/>
      <c r="F293" s="419"/>
      <c r="G293" s="419"/>
      <c r="H293" s="111">
        <v>320000000000</v>
      </c>
      <c r="I293" s="111">
        <v>0</v>
      </c>
      <c r="J293" s="112">
        <f t="shared" si="9"/>
        <v>320000000000</v>
      </c>
      <c r="K293" s="419" t="s">
        <v>640</v>
      </c>
      <c r="L293" s="475"/>
      <c r="M293" s="105"/>
      <c r="N293" s="1" t="s">
        <v>640</v>
      </c>
    </row>
    <row r="294" spans="1:14" ht="41.25" customHeight="1">
      <c r="A294" s="29" t="s">
        <v>338</v>
      </c>
      <c r="B294" s="44" t="s">
        <v>203</v>
      </c>
      <c r="C294" s="419" t="s">
        <v>345</v>
      </c>
      <c r="D294" s="419"/>
      <c r="E294" s="419"/>
      <c r="F294" s="419"/>
      <c r="G294" s="419"/>
      <c r="H294" s="111">
        <v>180000000000</v>
      </c>
      <c r="I294" s="111">
        <v>0</v>
      </c>
      <c r="J294" s="112">
        <f t="shared" si="9"/>
        <v>180000000000</v>
      </c>
      <c r="K294" s="419" t="s">
        <v>641</v>
      </c>
      <c r="L294" s="475"/>
      <c r="M294" s="105"/>
      <c r="N294" s="1" t="s">
        <v>641</v>
      </c>
    </row>
    <row r="295" spans="1:14" ht="41.25" customHeight="1">
      <c r="A295" s="29" t="s">
        <v>338</v>
      </c>
      <c r="B295" s="44" t="s">
        <v>203</v>
      </c>
      <c r="C295" s="419" t="s">
        <v>346</v>
      </c>
      <c r="D295" s="419"/>
      <c r="E295" s="419"/>
      <c r="F295" s="419"/>
      <c r="G295" s="419"/>
      <c r="H295" s="111">
        <v>98000000000</v>
      </c>
      <c r="I295" s="111">
        <v>25000000000</v>
      </c>
      <c r="J295" s="112">
        <f t="shared" si="9"/>
        <v>73000000000</v>
      </c>
      <c r="K295" s="419" t="s">
        <v>642</v>
      </c>
      <c r="L295" s="475"/>
      <c r="M295" s="105"/>
      <c r="N295" s="1" t="s">
        <v>642</v>
      </c>
    </row>
    <row r="296" spans="1:14" ht="41.25" customHeight="1">
      <c r="A296" s="29" t="s">
        <v>338</v>
      </c>
      <c r="B296" s="44" t="s">
        <v>203</v>
      </c>
      <c r="C296" s="419" t="s">
        <v>643</v>
      </c>
      <c r="D296" s="419"/>
      <c r="E296" s="419"/>
      <c r="F296" s="419"/>
      <c r="G296" s="419"/>
      <c r="H296" s="111">
        <v>15000000000</v>
      </c>
      <c r="I296" s="111">
        <v>0</v>
      </c>
      <c r="J296" s="112">
        <f t="shared" si="9"/>
        <v>15000000000</v>
      </c>
      <c r="K296" s="419" t="s">
        <v>644</v>
      </c>
      <c r="L296" s="475"/>
      <c r="M296" s="105"/>
      <c r="N296" s="1" t="s">
        <v>644</v>
      </c>
    </row>
    <row r="297" spans="1:14" ht="41.25" customHeight="1">
      <c r="A297" s="29" t="s">
        <v>338</v>
      </c>
      <c r="B297" s="44" t="s">
        <v>203</v>
      </c>
      <c r="C297" s="419" t="s">
        <v>348</v>
      </c>
      <c r="D297" s="419"/>
      <c r="E297" s="419"/>
      <c r="F297" s="419"/>
      <c r="G297" s="419"/>
      <c r="H297" s="111">
        <v>69483000000</v>
      </c>
      <c r="I297" s="111">
        <v>0</v>
      </c>
      <c r="J297" s="112">
        <f t="shared" si="9"/>
        <v>69483000000</v>
      </c>
      <c r="K297" s="419" t="s">
        <v>645</v>
      </c>
      <c r="L297" s="475"/>
      <c r="M297" s="105"/>
      <c r="N297" s="1" t="s">
        <v>646</v>
      </c>
    </row>
    <row r="298" spans="1:14" ht="41.25" customHeight="1">
      <c r="A298" s="29" t="s">
        <v>338</v>
      </c>
      <c r="B298" s="44" t="s">
        <v>203</v>
      </c>
      <c r="C298" s="419" t="s">
        <v>349</v>
      </c>
      <c r="D298" s="419"/>
      <c r="E298" s="419"/>
      <c r="F298" s="419"/>
      <c r="G298" s="419"/>
      <c r="H298" s="111">
        <v>71280000000</v>
      </c>
      <c r="I298" s="111">
        <v>0</v>
      </c>
      <c r="J298" s="112">
        <f t="shared" si="9"/>
        <v>71280000000</v>
      </c>
      <c r="K298" s="419" t="s">
        <v>647</v>
      </c>
      <c r="L298" s="475"/>
      <c r="M298" s="105"/>
      <c r="N298" s="1" t="s">
        <v>647</v>
      </c>
    </row>
    <row r="299" spans="1:14" ht="41.25" customHeight="1">
      <c r="A299" s="29" t="s">
        <v>338</v>
      </c>
      <c r="B299" s="44" t="s">
        <v>203</v>
      </c>
      <c r="C299" s="419" t="s">
        <v>350</v>
      </c>
      <c r="D299" s="419"/>
      <c r="E299" s="419"/>
      <c r="F299" s="419"/>
      <c r="G299" s="419"/>
      <c r="H299" s="111">
        <v>55000000000</v>
      </c>
      <c r="I299" s="111">
        <v>0</v>
      </c>
      <c r="J299" s="112">
        <f t="shared" si="9"/>
        <v>55000000000</v>
      </c>
      <c r="K299" s="419" t="s">
        <v>648</v>
      </c>
      <c r="L299" s="475"/>
      <c r="M299" s="105"/>
      <c r="N299" s="1" t="s">
        <v>648</v>
      </c>
    </row>
    <row r="300" spans="1:14" ht="72.75" customHeight="1">
      <c r="A300" s="29" t="s">
        <v>338</v>
      </c>
      <c r="B300" s="44" t="s">
        <v>203</v>
      </c>
      <c r="C300" s="419" t="s">
        <v>351</v>
      </c>
      <c r="D300" s="419"/>
      <c r="E300" s="419"/>
      <c r="F300" s="419"/>
      <c r="G300" s="419"/>
      <c r="H300" s="111">
        <v>2500000000</v>
      </c>
      <c r="I300" s="111">
        <v>0</v>
      </c>
      <c r="J300" s="112">
        <f t="shared" si="9"/>
        <v>2500000000</v>
      </c>
      <c r="K300" s="419" t="s">
        <v>649</v>
      </c>
      <c r="L300" s="475"/>
      <c r="M300" s="105"/>
      <c r="N300" s="1" t="s">
        <v>649</v>
      </c>
    </row>
    <row r="301" spans="1:14" ht="41.25" customHeight="1">
      <c r="A301" s="29" t="s">
        <v>338</v>
      </c>
      <c r="B301" s="44" t="s">
        <v>203</v>
      </c>
      <c r="C301" s="419" t="s">
        <v>352</v>
      </c>
      <c r="D301" s="419"/>
      <c r="E301" s="419"/>
      <c r="F301" s="419"/>
      <c r="G301" s="419"/>
      <c r="H301" s="111">
        <v>30613406506</v>
      </c>
      <c r="I301" s="111">
        <v>0</v>
      </c>
      <c r="J301" s="112">
        <f t="shared" si="9"/>
        <v>30613406506</v>
      </c>
      <c r="K301" s="419" t="s">
        <v>650</v>
      </c>
      <c r="L301" s="475"/>
      <c r="M301" s="105"/>
      <c r="N301" s="1" t="s">
        <v>650</v>
      </c>
    </row>
    <row r="302" spans="1:14" ht="41.25" customHeight="1">
      <c r="A302" s="29" t="s">
        <v>338</v>
      </c>
      <c r="B302" s="44" t="s">
        <v>203</v>
      </c>
      <c r="C302" s="419" t="s">
        <v>353</v>
      </c>
      <c r="D302" s="419"/>
      <c r="E302" s="419"/>
      <c r="F302" s="419"/>
      <c r="G302" s="419"/>
      <c r="H302" s="111">
        <v>22654000000</v>
      </c>
      <c r="I302" s="111">
        <v>0</v>
      </c>
      <c r="J302" s="112">
        <f t="shared" si="9"/>
        <v>22654000000</v>
      </c>
      <c r="K302" s="419" t="s">
        <v>651</v>
      </c>
      <c r="L302" s="475"/>
      <c r="M302" s="105"/>
      <c r="N302" s="1" t="s">
        <v>651</v>
      </c>
    </row>
    <row r="303" spans="1:14" ht="41.25" customHeight="1">
      <c r="A303" s="29" t="s">
        <v>338</v>
      </c>
      <c r="B303" s="44" t="s">
        <v>203</v>
      </c>
      <c r="C303" s="419" t="s">
        <v>354</v>
      </c>
      <c r="D303" s="419"/>
      <c r="E303" s="419"/>
      <c r="F303" s="419"/>
      <c r="G303" s="419"/>
      <c r="H303" s="111">
        <v>28974000000</v>
      </c>
      <c r="I303" s="111">
        <v>0</v>
      </c>
      <c r="J303" s="112">
        <f t="shared" si="9"/>
        <v>28974000000</v>
      </c>
      <c r="K303" s="419" t="s">
        <v>652</v>
      </c>
      <c r="L303" s="475"/>
      <c r="M303" s="105"/>
      <c r="N303" s="1" t="s">
        <v>652</v>
      </c>
    </row>
    <row r="304" spans="1:14" ht="41.25" customHeight="1">
      <c r="A304" s="29" t="s">
        <v>338</v>
      </c>
      <c r="B304" s="44" t="s">
        <v>203</v>
      </c>
      <c r="C304" s="419" t="s">
        <v>653</v>
      </c>
      <c r="D304" s="419"/>
      <c r="E304" s="419"/>
      <c r="F304" s="419"/>
      <c r="G304" s="419"/>
      <c r="H304" s="111">
        <v>130000000000</v>
      </c>
      <c r="I304" s="111">
        <v>0</v>
      </c>
      <c r="J304" s="112">
        <f t="shared" si="9"/>
        <v>130000000000</v>
      </c>
      <c r="K304" s="419" t="s">
        <v>654</v>
      </c>
      <c r="L304" s="475"/>
      <c r="M304" s="105"/>
      <c r="N304" s="1" t="s">
        <v>654</v>
      </c>
    </row>
    <row r="305" spans="1:14" ht="41.25" customHeight="1">
      <c r="A305" s="29" t="s">
        <v>338</v>
      </c>
      <c r="B305" s="44" t="s">
        <v>203</v>
      </c>
      <c r="C305" s="419" t="s">
        <v>356</v>
      </c>
      <c r="D305" s="419"/>
      <c r="E305" s="419"/>
      <c r="F305" s="419"/>
      <c r="G305" s="419"/>
      <c r="H305" s="111">
        <v>18980136520</v>
      </c>
      <c r="I305" s="111">
        <v>0</v>
      </c>
      <c r="J305" s="112">
        <f t="shared" si="9"/>
        <v>18980136520</v>
      </c>
      <c r="K305" s="419" t="s">
        <v>655</v>
      </c>
      <c r="L305" s="475"/>
      <c r="M305" s="105"/>
      <c r="N305" s="1" t="s">
        <v>655</v>
      </c>
    </row>
    <row r="306" spans="1:14" ht="41.25" customHeight="1">
      <c r="A306" s="29" t="s">
        <v>338</v>
      </c>
      <c r="B306" s="44" t="s">
        <v>203</v>
      </c>
      <c r="C306" s="419" t="s">
        <v>357</v>
      </c>
      <c r="D306" s="419"/>
      <c r="E306" s="419"/>
      <c r="F306" s="419"/>
      <c r="G306" s="419"/>
      <c r="H306" s="111">
        <v>18555128593</v>
      </c>
      <c r="I306" s="111">
        <v>0</v>
      </c>
      <c r="J306" s="112">
        <f t="shared" si="9"/>
        <v>18555128593</v>
      </c>
      <c r="K306" s="419" t="s">
        <v>656</v>
      </c>
      <c r="L306" s="475"/>
      <c r="M306" s="105"/>
      <c r="N306" s="1" t="s">
        <v>656</v>
      </c>
    </row>
    <row r="307" spans="1:14" ht="41.25" customHeight="1">
      <c r="A307" s="29" t="s">
        <v>338</v>
      </c>
      <c r="B307" s="44" t="s">
        <v>203</v>
      </c>
      <c r="C307" s="419" t="s">
        <v>358</v>
      </c>
      <c r="D307" s="419"/>
      <c r="E307" s="419"/>
      <c r="F307" s="419"/>
      <c r="G307" s="419"/>
      <c r="H307" s="111">
        <v>20000000000</v>
      </c>
      <c r="I307" s="111">
        <v>0</v>
      </c>
      <c r="J307" s="112">
        <f t="shared" si="9"/>
        <v>20000000000</v>
      </c>
      <c r="K307" s="419" t="s">
        <v>657</v>
      </c>
      <c r="L307" s="475"/>
      <c r="M307" s="105"/>
      <c r="N307" s="1" t="s">
        <v>657</v>
      </c>
    </row>
    <row r="308" spans="1:14" ht="41.25" customHeight="1">
      <c r="A308" s="29" t="s">
        <v>338</v>
      </c>
      <c r="B308" s="44" t="s">
        <v>203</v>
      </c>
      <c r="C308" s="419" t="s">
        <v>359</v>
      </c>
      <c r="D308" s="419"/>
      <c r="E308" s="419"/>
      <c r="F308" s="419"/>
      <c r="G308" s="419"/>
      <c r="H308" s="111">
        <v>17900000000</v>
      </c>
      <c r="I308" s="111">
        <v>0</v>
      </c>
      <c r="J308" s="112">
        <f t="shared" si="9"/>
        <v>17900000000</v>
      </c>
      <c r="K308" s="419" t="s">
        <v>658</v>
      </c>
      <c r="L308" s="475"/>
      <c r="M308" s="105"/>
      <c r="N308" s="1" t="s">
        <v>658</v>
      </c>
    </row>
    <row r="309" spans="1:14" ht="41.25" customHeight="1">
      <c r="A309" s="29" t="s">
        <v>338</v>
      </c>
      <c r="B309" s="44" t="s">
        <v>203</v>
      </c>
      <c r="C309" s="419" t="s">
        <v>360</v>
      </c>
      <c r="D309" s="419"/>
      <c r="E309" s="419"/>
      <c r="F309" s="419"/>
      <c r="G309" s="419"/>
      <c r="H309" s="111">
        <v>17884000000</v>
      </c>
      <c r="I309" s="111">
        <v>0</v>
      </c>
      <c r="J309" s="112">
        <f t="shared" si="9"/>
        <v>17884000000</v>
      </c>
      <c r="K309" s="419" t="s">
        <v>659</v>
      </c>
      <c r="L309" s="475"/>
      <c r="M309" s="105"/>
      <c r="N309" s="1" t="s">
        <v>659</v>
      </c>
    </row>
    <row r="310" spans="1:14" ht="41.25" customHeight="1">
      <c r="A310" s="29" t="s">
        <v>338</v>
      </c>
      <c r="B310" s="44" t="s">
        <v>203</v>
      </c>
      <c r="C310" s="419" t="s">
        <v>361</v>
      </c>
      <c r="D310" s="419"/>
      <c r="E310" s="419"/>
      <c r="F310" s="419"/>
      <c r="G310" s="419"/>
      <c r="H310" s="111">
        <v>16561000000</v>
      </c>
      <c r="I310" s="111">
        <v>0</v>
      </c>
      <c r="J310" s="112">
        <f t="shared" si="9"/>
        <v>16561000000</v>
      </c>
      <c r="K310" s="419" t="s">
        <v>660</v>
      </c>
      <c r="L310" s="475"/>
      <c r="M310" s="105"/>
      <c r="N310" s="1" t="s">
        <v>660</v>
      </c>
    </row>
    <row r="311" spans="1:14" ht="41.25" customHeight="1">
      <c r="A311" s="29" t="s">
        <v>338</v>
      </c>
      <c r="B311" s="44" t="s">
        <v>203</v>
      </c>
      <c r="C311" s="419" t="s">
        <v>362</v>
      </c>
      <c r="D311" s="419"/>
      <c r="E311" s="419"/>
      <c r="F311" s="419"/>
      <c r="G311" s="419"/>
      <c r="H311" s="111">
        <v>55000000000</v>
      </c>
      <c r="I311" s="111">
        <v>0</v>
      </c>
      <c r="J311" s="112">
        <f t="shared" si="9"/>
        <v>55000000000</v>
      </c>
      <c r="K311" s="419" t="s">
        <v>661</v>
      </c>
      <c r="L311" s="475"/>
      <c r="M311" s="105"/>
      <c r="N311" s="1" t="s">
        <v>661</v>
      </c>
    </row>
    <row r="312" spans="1:14" ht="41.25" customHeight="1">
      <c r="A312" s="29" t="s">
        <v>338</v>
      </c>
      <c r="B312" s="44" t="s">
        <v>203</v>
      </c>
      <c r="C312" s="419" t="s">
        <v>363</v>
      </c>
      <c r="D312" s="419"/>
      <c r="E312" s="419"/>
      <c r="F312" s="419"/>
      <c r="G312" s="419"/>
      <c r="H312" s="111">
        <v>9500000000</v>
      </c>
      <c r="I312" s="111">
        <v>0</v>
      </c>
      <c r="J312" s="112">
        <f t="shared" ref="J312:J322" si="10">+H312-I312</f>
        <v>9500000000</v>
      </c>
      <c r="K312" s="419" t="s">
        <v>662</v>
      </c>
      <c r="L312" s="475"/>
      <c r="M312" s="105"/>
      <c r="N312" s="1" t="s">
        <v>662</v>
      </c>
    </row>
    <row r="313" spans="1:14" ht="61.5" customHeight="1">
      <c r="A313" s="29" t="s">
        <v>338</v>
      </c>
      <c r="B313" s="44" t="s">
        <v>203</v>
      </c>
      <c r="C313" s="419" t="s">
        <v>364</v>
      </c>
      <c r="D313" s="419"/>
      <c r="E313" s="419"/>
      <c r="F313" s="419"/>
      <c r="G313" s="419"/>
      <c r="H313" s="111">
        <v>8088321636</v>
      </c>
      <c r="I313" s="111">
        <v>0</v>
      </c>
      <c r="J313" s="112">
        <f t="shared" si="10"/>
        <v>8088321636</v>
      </c>
      <c r="K313" s="419" t="s">
        <v>663</v>
      </c>
      <c r="L313" s="475"/>
      <c r="M313" s="105"/>
      <c r="N313" s="1" t="s">
        <v>663</v>
      </c>
    </row>
    <row r="314" spans="1:14" ht="41.25" customHeight="1">
      <c r="A314" s="29" t="s">
        <v>338</v>
      </c>
      <c r="B314" s="44" t="s">
        <v>203</v>
      </c>
      <c r="C314" s="419" t="s">
        <v>365</v>
      </c>
      <c r="D314" s="419"/>
      <c r="E314" s="419"/>
      <c r="F314" s="419"/>
      <c r="G314" s="419"/>
      <c r="H314" s="111">
        <v>4500000000</v>
      </c>
      <c r="I314" s="111">
        <v>0</v>
      </c>
      <c r="J314" s="112">
        <f t="shared" si="10"/>
        <v>4500000000</v>
      </c>
      <c r="K314" s="419" t="s">
        <v>664</v>
      </c>
      <c r="L314" s="475"/>
      <c r="M314" s="105"/>
      <c r="N314" s="1" t="s">
        <v>664</v>
      </c>
    </row>
    <row r="315" spans="1:14" ht="41.25" customHeight="1">
      <c r="A315" s="29" t="s">
        <v>338</v>
      </c>
      <c r="B315" s="44" t="s">
        <v>203</v>
      </c>
      <c r="C315" s="419" t="s">
        <v>366</v>
      </c>
      <c r="D315" s="419"/>
      <c r="E315" s="419"/>
      <c r="F315" s="419"/>
      <c r="G315" s="419"/>
      <c r="H315" s="111">
        <v>10026317313</v>
      </c>
      <c r="I315" s="111">
        <v>0</v>
      </c>
      <c r="J315" s="112">
        <f t="shared" si="10"/>
        <v>10026317313</v>
      </c>
      <c r="K315" s="419" t="s">
        <v>665</v>
      </c>
      <c r="L315" s="475"/>
      <c r="M315" s="105"/>
      <c r="N315" s="1" t="s">
        <v>665</v>
      </c>
    </row>
    <row r="316" spans="1:14" ht="41.25" customHeight="1">
      <c r="A316" s="29" t="s">
        <v>338</v>
      </c>
      <c r="B316" s="44" t="s">
        <v>203</v>
      </c>
      <c r="C316" s="419" t="s">
        <v>367</v>
      </c>
      <c r="D316" s="419"/>
      <c r="E316" s="419"/>
      <c r="F316" s="419"/>
      <c r="G316" s="419"/>
      <c r="H316" s="111">
        <v>20434269408</v>
      </c>
      <c r="I316" s="111">
        <v>0</v>
      </c>
      <c r="J316" s="112">
        <f t="shared" si="10"/>
        <v>20434269408</v>
      </c>
      <c r="K316" s="419" t="s">
        <v>666</v>
      </c>
      <c r="L316" s="475"/>
      <c r="M316" s="105"/>
      <c r="N316" s="1" t="s">
        <v>666</v>
      </c>
    </row>
    <row r="317" spans="1:14" ht="41.25" customHeight="1">
      <c r="A317" s="29" t="s">
        <v>338</v>
      </c>
      <c r="B317" s="44" t="s">
        <v>203</v>
      </c>
      <c r="C317" s="419" t="s">
        <v>368</v>
      </c>
      <c r="D317" s="419"/>
      <c r="E317" s="419"/>
      <c r="F317" s="419"/>
      <c r="G317" s="419"/>
      <c r="H317" s="111">
        <v>5440000000</v>
      </c>
      <c r="I317" s="111">
        <v>0</v>
      </c>
      <c r="J317" s="112">
        <f t="shared" si="10"/>
        <v>5440000000</v>
      </c>
      <c r="K317" s="419" t="s">
        <v>667</v>
      </c>
      <c r="L317" s="475"/>
      <c r="M317" s="105"/>
      <c r="N317" s="1" t="s">
        <v>667</v>
      </c>
    </row>
    <row r="318" spans="1:14" ht="41.25" customHeight="1">
      <c r="A318" s="29" t="s">
        <v>338</v>
      </c>
      <c r="B318" s="44" t="s">
        <v>203</v>
      </c>
      <c r="C318" s="419" t="s">
        <v>369</v>
      </c>
      <c r="D318" s="419"/>
      <c r="E318" s="419"/>
      <c r="F318" s="419"/>
      <c r="G318" s="419"/>
      <c r="H318" s="111">
        <v>10000000000</v>
      </c>
      <c r="I318" s="111">
        <v>0</v>
      </c>
      <c r="J318" s="112">
        <f t="shared" si="10"/>
        <v>10000000000</v>
      </c>
      <c r="K318" s="419" t="s">
        <v>668</v>
      </c>
      <c r="L318" s="475"/>
      <c r="M318" s="105"/>
      <c r="N318" s="1" t="s">
        <v>668</v>
      </c>
    </row>
    <row r="319" spans="1:14" ht="41.25" customHeight="1">
      <c r="A319" s="29" t="s">
        <v>338</v>
      </c>
      <c r="B319" s="44" t="s">
        <v>203</v>
      </c>
      <c r="C319" s="419" t="s">
        <v>370</v>
      </c>
      <c r="D319" s="419"/>
      <c r="E319" s="419"/>
      <c r="F319" s="419"/>
      <c r="G319" s="419"/>
      <c r="H319" s="111">
        <v>10500000000</v>
      </c>
      <c r="I319" s="111">
        <v>0</v>
      </c>
      <c r="J319" s="112">
        <f t="shared" si="10"/>
        <v>10500000000</v>
      </c>
      <c r="K319" s="419" t="s">
        <v>669</v>
      </c>
      <c r="L319" s="475"/>
      <c r="M319" s="105"/>
      <c r="N319" s="1" t="s">
        <v>669</v>
      </c>
    </row>
    <row r="320" spans="1:14" ht="41.25" customHeight="1">
      <c r="A320" s="29" t="s">
        <v>338</v>
      </c>
      <c r="B320" s="44" t="s">
        <v>203</v>
      </c>
      <c r="C320" s="419" t="s">
        <v>371</v>
      </c>
      <c r="D320" s="419"/>
      <c r="E320" s="419"/>
      <c r="F320" s="419"/>
      <c r="G320" s="419"/>
      <c r="H320" s="111">
        <v>7597485582</v>
      </c>
      <c r="I320" s="111">
        <v>0</v>
      </c>
      <c r="J320" s="112">
        <f t="shared" si="10"/>
        <v>7597485582</v>
      </c>
      <c r="K320" s="419" t="s">
        <v>670</v>
      </c>
      <c r="L320" s="475"/>
      <c r="M320" s="105"/>
      <c r="N320" s="1" t="s">
        <v>670</v>
      </c>
    </row>
    <row r="321" spans="1:15" ht="41.25" customHeight="1">
      <c r="A321" s="29" t="s">
        <v>338</v>
      </c>
      <c r="B321" s="44" t="s">
        <v>203</v>
      </c>
      <c r="C321" s="419" t="s">
        <v>372</v>
      </c>
      <c r="D321" s="419"/>
      <c r="E321" s="419"/>
      <c r="F321" s="419"/>
      <c r="G321" s="419"/>
      <c r="H321" s="111">
        <v>3032597794</v>
      </c>
      <c r="I321" s="111">
        <v>0</v>
      </c>
      <c r="J321" s="112">
        <f t="shared" si="10"/>
        <v>3032597794</v>
      </c>
      <c r="K321" s="419" t="s">
        <v>671</v>
      </c>
      <c r="L321" s="475"/>
      <c r="M321" s="105"/>
      <c r="N321" s="1" t="s">
        <v>671</v>
      </c>
    </row>
    <row r="322" spans="1:15" ht="41.25" customHeight="1">
      <c r="A322" s="45" t="s">
        <v>338</v>
      </c>
      <c r="B322" s="43" t="s">
        <v>203</v>
      </c>
      <c r="C322" s="470" t="s">
        <v>373</v>
      </c>
      <c r="D322" s="470"/>
      <c r="E322" s="470"/>
      <c r="F322" s="470"/>
      <c r="G322" s="470"/>
      <c r="H322" s="113">
        <v>14000000000</v>
      </c>
      <c r="I322" s="113">
        <v>14000000000</v>
      </c>
      <c r="J322" s="114">
        <f t="shared" si="10"/>
        <v>0</v>
      </c>
      <c r="K322" s="470" t="s">
        <v>672</v>
      </c>
      <c r="L322" s="479"/>
      <c r="M322" s="105"/>
      <c r="N322" s="1" t="s">
        <v>672</v>
      </c>
      <c r="O322" s="71"/>
    </row>
    <row r="323" spans="1:15" ht="19.5" customHeight="1">
      <c r="A323" s="11"/>
      <c r="B323" s="6"/>
      <c r="C323" s="6"/>
      <c r="D323" s="6"/>
      <c r="E323" s="8"/>
      <c r="F323" s="9"/>
      <c r="G323" s="10"/>
      <c r="H323" s="9"/>
      <c r="I323" s="8"/>
      <c r="J323" s="9"/>
      <c r="K323" s="6"/>
      <c r="L323" s="17"/>
      <c r="M323" s="18"/>
    </row>
    <row r="324" spans="1:15" ht="18">
      <c r="A324" s="453" t="s">
        <v>377</v>
      </c>
      <c r="B324" s="454"/>
      <c r="C324" s="454"/>
      <c r="D324" s="454"/>
      <c r="E324" s="454"/>
      <c r="F324" s="454"/>
      <c r="G324" s="454"/>
      <c r="H324" s="454"/>
      <c r="I324" s="454"/>
      <c r="J324" s="454"/>
      <c r="K324" s="454"/>
      <c r="L324" s="454"/>
      <c r="M324" s="75"/>
    </row>
    <row r="325" spans="1:15">
      <c r="A325" s="484"/>
      <c r="B325" s="484"/>
      <c r="C325" s="484"/>
      <c r="D325" s="484"/>
      <c r="E325" s="484"/>
      <c r="F325" s="484"/>
      <c r="G325" s="484"/>
      <c r="H325" s="484"/>
      <c r="I325" s="484"/>
      <c r="J325" s="484"/>
      <c r="K325" s="484"/>
      <c r="L325" s="484"/>
      <c r="M325" s="73"/>
    </row>
    <row r="326" spans="1:15">
      <c r="A326" s="450" t="s">
        <v>673</v>
      </c>
      <c r="B326" s="450"/>
      <c r="C326" s="450"/>
      <c r="D326" s="450"/>
      <c r="E326" s="450"/>
      <c r="F326" s="450"/>
      <c r="G326" s="450"/>
      <c r="H326" s="450"/>
      <c r="I326" s="450"/>
      <c r="J326" s="450"/>
      <c r="K326" s="451"/>
      <c r="L326" s="450"/>
      <c r="M326" s="72"/>
    </row>
    <row r="327" spans="1:15">
      <c r="A327" s="450"/>
      <c r="B327" s="450"/>
      <c r="C327" s="450"/>
      <c r="D327" s="450"/>
      <c r="E327" s="450"/>
      <c r="F327" s="450"/>
      <c r="G327" s="450"/>
      <c r="H327" s="450"/>
      <c r="I327" s="450"/>
      <c r="J327" s="450"/>
      <c r="K327" s="451"/>
      <c r="L327" s="450"/>
      <c r="M327" s="72"/>
    </row>
    <row r="328" spans="1:15">
      <c r="A328" s="450"/>
      <c r="B328" s="450"/>
      <c r="C328" s="450"/>
      <c r="D328" s="450"/>
      <c r="E328" s="450"/>
      <c r="F328" s="450"/>
      <c r="G328" s="450"/>
      <c r="H328" s="450"/>
      <c r="I328" s="450"/>
      <c r="J328" s="450"/>
      <c r="K328" s="451"/>
      <c r="L328" s="450"/>
      <c r="M328" s="72"/>
    </row>
    <row r="329" spans="1:15" ht="21" customHeight="1">
      <c r="A329" s="450"/>
      <c r="B329" s="450"/>
      <c r="C329" s="450"/>
      <c r="D329" s="450"/>
      <c r="E329" s="450"/>
      <c r="F329" s="450"/>
      <c r="G329" s="450"/>
      <c r="H329" s="450"/>
      <c r="I329" s="450"/>
      <c r="J329" s="450"/>
      <c r="K329" s="451"/>
      <c r="L329" s="450"/>
      <c r="M329" s="72"/>
    </row>
    <row r="330" spans="1:15">
      <c r="A330" s="486"/>
      <c r="B330" s="486"/>
      <c r="C330" s="486"/>
      <c r="D330" s="486"/>
      <c r="E330" s="486"/>
      <c r="F330" s="486"/>
      <c r="G330" s="486"/>
      <c r="H330" s="486"/>
      <c r="I330" s="486"/>
      <c r="J330" s="486"/>
      <c r="K330" s="486"/>
      <c r="L330" s="486"/>
      <c r="M330" s="73"/>
    </row>
    <row r="331" spans="1:15" ht="18">
      <c r="A331" s="453" t="s">
        <v>379</v>
      </c>
      <c r="B331" s="454"/>
      <c r="C331" s="454"/>
      <c r="D331" s="454"/>
      <c r="E331" s="454"/>
      <c r="F331" s="454"/>
      <c r="G331" s="454"/>
      <c r="H331" s="454"/>
      <c r="I331" s="454"/>
      <c r="J331" s="454"/>
      <c r="K331" s="454"/>
      <c r="L331" s="454"/>
      <c r="M331" s="75"/>
    </row>
    <row r="332" spans="1:15">
      <c r="A332" s="484"/>
      <c r="B332" s="484"/>
      <c r="C332" s="484"/>
      <c r="D332" s="484"/>
      <c r="E332" s="484"/>
      <c r="F332" s="484"/>
      <c r="G332" s="484"/>
      <c r="H332" s="484"/>
      <c r="I332" s="484"/>
      <c r="J332" s="484"/>
      <c r="K332" s="484"/>
      <c r="L332" s="484"/>
      <c r="M332" s="73"/>
    </row>
    <row r="333" spans="1:15">
      <c r="A333" s="450" t="s">
        <v>674</v>
      </c>
      <c r="B333" s="450"/>
      <c r="C333" s="450"/>
      <c r="D333" s="450"/>
      <c r="E333" s="450"/>
      <c r="F333" s="450"/>
      <c r="G333" s="450"/>
      <c r="H333" s="450"/>
      <c r="I333" s="450"/>
      <c r="J333" s="450"/>
      <c r="K333" s="451"/>
      <c r="L333" s="450"/>
      <c r="M333" s="72"/>
    </row>
    <row r="334" spans="1:15" ht="61.5" customHeight="1">
      <c r="A334" s="450" t="s">
        <v>675</v>
      </c>
      <c r="B334" s="450"/>
      <c r="C334" s="450"/>
      <c r="D334" s="450"/>
      <c r="E334" s="450"/>
      <c r="F334" s="450"/>
      <c r="G334" s="519" t="s">
        <v>382</v>
      </c>
      <c r="H334" s="450"/>
      <c r="I334" s="450"/>
      <c r="J334" s="450"/>
      <c r="K334" s="451"/>
      <c r="L334" s="450"/>
      <c r="M334" s="72"/>
    </row>
    <row r="335" spans="1:15" ht="32.25" customHeight="1">
      <c r="A335" s="17"/>
      <c r="B335" s="17"/>
      <c r="C335" s="81"/>
      <c r="D335" s="17"/>
      <c r="E335" s="17"/>
      <c r="F335" s="17"/>
      <c r="G335" s="519"/>
      <c r="H335" s="519"/>
      <c r="I335" s="519"/>
      <c r="J335" s="519"/>
      <c r="K335" s="520"/>
      <c r="L335" s="519"/>
      <c r="M335" s="106"/>
    </row>
    <row r="336" spans="1:15" ht="32.25" customHeight="1">
      <c r="A336" s="517" t="s">
        <v>383</v>
      </c>
      <c r="B336" s="517"/>
      <c r="C336" s="11"/>
      <c r="D336" s="11"/>
      <c r="E336" s="11"/>
      <c r="F336" s="11"/>
      <c r="G336" s="517" t="s">
        <v>384</v>
      </c>
      <c r="H336" s="517"/>
      <c r="I336" s="517"/>
      <c r="J336" s="11"/>
      <c r="K336" s="6"/>
      <c r="L336" s="11"/>
      <c r="M336" s="106"/>
    </row>
    <row r="337" spans="1:13" ht="39" customHeight="1">
      <c r="A337" s="451" t="s">
        <v>385</v>
      </c>
      <c r="B337" s="451"/>
      <c r="C337" s="80"/>
      <c r="D337" s="80"/>
      <c r="E337" s="80"/>
      <c r="F337" s="80"/>
      <c r="G337" s="518" t="s">
        <v>386</v>
      </c>
      <c r="H337" s="518"/>
      <c r="I337" s="518"/>
      <c r="J337" s="80"/>
      <c r="K337" s="80"/>
      <c r="L337" s="80"/>
      <c r="M337" s="107"/>
    </row>
    <row r="338" spans="1:13">
      <c r="A338" s="451"/>
      <c r="B338" s="451"/>
      <c r="C338" s="451"/>
      <c r="D338" s="451"/>
      <c r="E338" s="451"/>
      <c r="F338" s="451"/>
      <c r="G338" s="451"/>
      <c r="H338" s="451"/>
      <c r="I338" s="451"/>
      <c r="J338" s="451"/>
      <c r="K338" s="451"/>
      <c r="L338" s="451"/>
      <c r="M338" s="73"/>
    </row>
    <row r="339" spans="1:13" ht="14.25" customHeight="1">
      <c r="A339" s="487"/>
      <c r="B339" s="487"/>
      <c r="C339" s="487"/>
      <c r="D339" s="487"/>
      <c r="E339" s="487"/>
      <c r="F339" s="487"/>
      <c r="G339" s="487"/>
      <c r="H339" s="487"/>
      <c r="I339" s="487"/>
      <c r="J339" s="487"/>
      <c r="K339" s="487"/>
      <c r="L339" s="487"/>
      <c r="M339" s="68"/>
    </row>
    <row r="340" spans="1:13" ht="14.25" customHeight="1">
      <c r="A340" s="487"/>
      <c r="B340" s="487"/>
      <c r="C340" s="487"/>
      <c r="D340" s="487"/>
      <c r="E340" s="487"/>
      <c r="F340" s="487"/>
      <c r="G340" s="487"/>
      <c r="H340" s="487"/>
      <c r="I340" s="487"/>
      <c r="J340" s="487"/>
      <c r="K340" s="487"/>
      <c r="L340" s="487"/>
      <c r="M340" s="68"/>
    </row>
    <row r="341" spans="1:13" ht="14.25" customHeight="1">
      <c r="A341" s="7"/>
      <c r="B341" s="7"/>
      <c r="C341" s="7"/>
      <c r="D341" s="7"/>
      <c r="E341" s="12"/>
      <c r="F341" s="7"/>
      <c r="G341" s="13"/>
      <c r="H341" s="7"/>
      <c r="I341" s="7"/>
      <c r="J341" s="7"/>
      <c r="K341" s="52"/>
      <c r="L341" s="7"/>
    </row>
    <row r="342" spans="1:13" ht="14.25" customHeight="1">
      <c r="A342" s="7"/>
      <c r="B342" s="7"/>
      <c r="C342" s="7"/>
      <c r="D342" s="7"/>
      <c r="E342" s="12"/>
      <c r="F342" s="7"/>
      <c r="G342" s="13"/>
      <c r="H342" s="7"/>
      <c r="I342" s="7"/>
      <c r="J342" s="7"/>
      <c r="K342" s="52"/>
      <c r="L342" s="7"/>
    </row>
    <row r="343" spans="1:13" ht="14.25" customHeight="1">
      <c r="A343" s="7"/>
      <c r="B343" s="7"/>
      <c r="C343" s="7"/>
      <c r="D343" s="7"/>
      <c r="E343" s="12"/>
      <c r="F343" s="7"/>
      <c r="G343" s="13"/>
      <c r="H343" s="7"/>
      <c r="I343" s="7"/>
      <c r="J343" s="7"/>
      <c r="K343" s="52"/>
      <c r="L343" s="7"/>
    </row>
    <row r="344" spans="1:13" ht="14.25" customHeight="1">
      <c r="A344" s="7"/>
      <c r="B344" s="7"/>
      <c r="C344" s="7"/>
      <c r="D344" s="7"/>
      <c r="E344" s="12"/>
      <c r="F344" s="7"/>
      <c r="G344" s="13"/>
      <c r="H344" s="7"/>
      <c r="I344" s="7"/>
      <c r="J344" s="7"/>
      <c r="K344" s="52"/>
      <c r="L344" s="7"/>
    </row>
    <row r="345" spans="1:13" ht="14.25" customHeight="1">
      <c r="A345" s="7"/>
      <c r="B345" s="7"/>
      <c r="C345" s="7"/>
      <c r="D345" s="7"/>
      <c r="E345" s="12"/>
      <c r="F345" s="7"/>
      <c r="G345" s="13"/>
      <c r="H345" s="7"/>
      <c r="I345" s="7"/>
      <c r="J345" s="7"/>
      <c r="K345" s="52"/>
      <c r="L345" s="7"/>
    </row>
    <row r="346" spans="1:13" ht="14.25" customHeight="1">
      <c r="A346" s="7"/>
      <c r="B346" s="7"/>
      <c r="C346" s="7"/>
      <c r="D346" s="7"/>
      <c r="E346" s="12"/>
      <c r="F346" s="7"/>
      <c r="G346" s="13"/>
      <c r="H346" s="7"/>
      <c r="I346" s="7"/>
      <c r="J346" s="7"/>
      <c r="K346" s="52"/>
      <c r="L346" s="7"/>
    </row>
    <row r="347" spans="1:13" ht="14.25" customHeight="1">
      <c r="A347" s="7"/>
      <c r="B347" s="7"/>
      <c r="C347" s="7"/>
      <c r="D347" s="7"/>
      <c r="E347" s="12"/>
      <c r="F347" s="7"/>
      <c r="G347" s="13"/>
      <c r="H347" s="7"/>
      <c r="I347" s="7"/>
      <c r="J347" s="7"/>
      <c r="K347" s="52"/>
      <c r="L347" s="7"/>
    </row>
  </sheetData>
  <autoFilter ref="A214:L322" xr:uid="{C89F5832-E7B9-476D-A032-73516FD07470}">
    <filterColumn colId="2" showButton="0"/>
    <filterColumn colId="3" showButton="0"/>
    <filterColumn colId="4" showButton="0"/>
    <filterColumn colId="5" showButton="0"/>
    <filterColumn colId="10" showButton="0"/>
  </autoFilter>
  <mergeCells count="902">
    <mergeCell ref="C219:G219"/>
    <mergeCell ref="K219:L219"/>
    <mergeCell ref="A12:L13"/>
    <mergeCell ref="A14:C14"/>
    <mergeCell ref="D14:L14"/>
    <mergeCell ref="A15:C15"/>
    <mergeCell ref="D15:L15"/>
    <mergeCell ref="A16:C16"/>
    <mergeCell ref="D16:L16"/>
    <mergeCell ref="A34:B34"/>
    <mergeCell ref="C34:D34"/>
    <mergeCell ref="E34:G34"/>
    <mergeCell ref="H34:J34"/>
    <mergeCell ref="K34:L34"/>
    <mergeCell ref="A35:B35"/>
    <mergeCell ref="C35:D35"/>
    <mergeCell ref="E35:G35"/>
    <mergeCell ref="H35:J35"/>
    <mergeCell ref="K35:L35"/>
    <mergeCell ref="A36:B36"/>
    <mergeCell ref="C36:D36"/>
    <mergeCell ref="E36:G36"/>
    <mergeCell ref="H36:J36"/>
    <mergeCell ref="K36:L36"/>
    <mergeCell ref="A1:L1"/>
    <mergeCell ref="A2:L3"/>
    <mergeCell ref="A4:L5"/>
    <mergeCell ref="A6:L6"/>
    <mergeCell ref="A7:L10"/>
    <mergeCell ref="A11:L11"/>
    <mergeCell ref="A27:L27"/>
    <mergeCell ref="A28:L32"/>
    <mergeCell ref="A33:B33"/>
    <mergeCell ref="C33:D33"/>
    <mergeCell ref="E33:G33"/>
    <mergeCell ref="H33:J33"/>
    <mergeCell ref="K33:L33"/>
    <mergeCell ref="A17:C17"/>
    <mergeCell ref="D17:L17"/>
    <mergeCell ref="A18:L18"/>
    <mergeCell ref="A19:L24"/>
    <mergeCell ref="A25:L25"/>
    <mergeCell ref="A26:L26"/>
    <mergeCell ref="A37:B37"/>
    <mergeCell ref="C37:D37"/>
    <mergeCell ref="E37:G37"/>
    <mergeCell ref="H37:J37"/>
    <mergeCell ref="K37:L37"/>
    <mergeCell ref="A38:B38"/>
    <mergeCell ref="C38:D38"/>
    <mergeCell ref="E38:G38"/>
    <mergeCell ref="H38:J38"/>
    <mergeCell ref="K38:L38"/>
    <mergeCell ref="A39:B39"/>
    <mergeCell ref="C39:D39"/>
    <mergeCell ref="E39:G39"/>
    <mergeCell ref="H39:J39"/>
    <mergeCell ref="K39:L39"/>
    <mergeCell ref="A42:L42"/>
    <mergeCell ref="A44:L44"/>
    <mergeCell ref="B45:D45"/>
    <mergeCell ref="E45:F45"/>
    <mergeCell ref="G45:H45"/>
    <mergeCell ref="I45:J45"/>
    <mergeCell ref="A40:B40"/>
    <mergeCell ref="C40:D40"/>
    <mergeCell ref="E40:G40"/>
    <mergeCell ref="H40:J40"/>
    <mergeCell ref="K40:L40"/>
    <mergeCell ref="A41:B41"/>
    <mergeCell ref="C41:D41"/>
    <mergeCell ref="E41:G41"/>
    <mergeCell ref="H41:J41"/>
    <mergeCell ref="K41:L41"/>
    <mergeCell ref="B47:D47"/>
    <mergeCell ref="E47:F47"/>
    <mergeCell ref="G47:H47"/>
    <mergeCell ref="I47:J47"/>
    <mergeCell ref="B48:D48"/>
    <mergeCell ref="E48:F48"/>
    <mergeCell ref="G48:H48"/>
    <mergeCell ref="I48:J48"/>
    <mergeCell ref="B46:D46"/>
    <mergeCell ref="E46:F46"/>
    <mergeCell ref="G46:H46"/>
    <mergeCell ref="I46:J46"/>
    <mergeCell ref="B51:D51"/>
    <mergeCell ref="E51:F51"/>
    <mergeCell ref="G51:H51"/>
    <mergeCell ref="I51:J51"/>
    <mergeCell ref="B52:D52"/>
    <mergeCell ref="E52:F52"/>
    <mergeCell ref="G52:H52"/>
    <mergeCell ref="I52:J52"/>
    <mergeCell ref="B49:D49"/>
    <mergeCell ref="E49:F49"/>
    <mergeCell ref="G49:H49"/>
    <mergeCell ref="I49:J49"/>
    <mergeCell ref="B50:D50"/>
    <mergeCell ref="E50:F50"/>
    <mergeCell ref="G50:H50"/>
    <mergeCell ref="I50:J50"/>
    <mergeCell ref="B55:D55"/>
    <mergeCell ref="E55:F55"/>
    <mergeCell ref="G55:H55"/>
    <mergeCell ref="I55:J55"/>
    <mergeCell ref="A56:F56"/>
    <mergeCell ref="G56:H56"/>
    <mergeCell ref="I56:J56"/>
    <mergeCell ref="B53:D53"/>
    <mergeCell ref="E53:F53"/>
    <mergeCell ref="G53:H53"/>
    <mergeCell ref="I53:J53"/>
    <mergeCell ref="B54:D54"/>
    <mergeCell ref="E54:F54"/>
    <mergeCell ref="G54:H54"/>
    <mergeCell ref="I54:J54"/>
    <mergeCell ref="A58:L58"/>
    <mergeCell ref="B59:D59"/>
    <mergeCell ref="E59:F59"/>
    <mergeCell ref="G59:H59"/>
    <mergeCell ref="I59:J59"/>
    <mergeCell ref="B60:D60"/>
    <mergeCell ref="E60:F60"/>
    <mergeCell ref="G60:H60"/>
    <mergeCell ref="I60:J60"/>
    <mergeCell ref="B63:D63"/>
    <mergeCell ref="E63:F63"/>
    <mergeCell ref="G63:H63"/>
    <mergeCell ref="I63:J63"/>
    <mergeCell ref="B64:D64"/>
    <mergeCell ref="E64:F64"/>
    <mergeCell ref="G64:H64"/>
    <mergeCell ref="I64:J64"/>
    <mergeCell ref="B61:D61"/>
    <mergeCell ref="E61:F61"/>
    <mergeCell ref="G61:H61"/>
    <mergeCell ref="I61:J61"/>
    <mergeCell ref="B62:D62"/>
    <mergeCell ref="E62:F62"/>
    <mergeCell ref="G62:H62"/>
    <mergeCell ref="I62:J62"/>
    <mergeCell ref="B67:D67"/>
    <mergeCell ref="E67:F67"/>
    <mergeCell ref="G67:H67"/>
    <mergeCell ref="I67:J67"/>
    <mergeCell ref="B68:D68"/>
    <mergeCell ref="E68:F68"/>
    <mergeCell ref="G68:H68"/>
    <mergeCell ref="I68:J68"/>
    <mergeCell ref="B65:D65"/>
    <mergeCell ref="E65:F65"/>
    <mergeCell ref="G65:H65"/>
    <mergeCell ref="I65:J65"/>
    <mergeCell ref="B66:D66"/>
    <mergeCell ref="E66:F66"/>
    <mergeCell ref="G66:H66"/>
    <mergeCell ref="I66:J66"/>
    <mergeCell ref="B71:D71"/>
    <mergeCell ref="E71:F71"/>
    <mergeCell ref="G71:H71"/>
    <mergeCell ref="I71:J71"/>
    <mergeCell ref="B72:D72"/>
    <mergeCell ref="E72:F72"/>
    <mergeCell ref="G72:H72"/>
    <mergeCell ref="I72:J72"/>
    <mergeCell ref="B69:D69"/>
    <mergeCell ref="E69:F69"/>
    <mergeCell ref="G69:H69"/>
    <mergeCell ref="I69:J69"/>
    <mergeCell ref="B70:D70"/>
    <mergeCell ref="E70:F70"/>
    <mergeCell ref="G70:H70"/>
    <mergeCell ref="I70:J70"/>
    <mergeCell ref="K72:L72"/>
    <mergeCell ref="A73:F73"/>
    <mergeCell ref="G73:H73"/>
    <mergeCell ref="I73:J73"/>
    <mergeCell ref="A75:L75"/>
    <mergeCell ref="B76:D76"/>
    <mergeCell ref="E76:F76"/>
    <mergeCell ref="G76:H76"/>
    <mergeCell ref="I76:J76"/>
    <mergeCell ref="B79:D79"/>
    <mergeCell ref="E79:F79"/>
    <mergeCell ref="G79:H79"/>
    <mergeCell ref="I79:J79"/>
    <mergeCell ref="B80:D80"/>
    <mergeCell ref="E80:F80"/>
    <mergeCell ref="G80:H80"/>
    <mergeCell ref="I80:J80"/>
    <mergeCell ref="B77:D77"/>
    <mergeCell ref="E77:F77"/>
    <mergeCell ref="G77:H77"/>
    <mergeCell ref="I77:J77"/>
    <mergeCell ref="B78:D78"/>
    <mergeCell ref="E78:F78"/>
    <mergeCell ref="G78:H78"/>
    <mergeCell ref="I78:J78"/>
    <mergeCell ref="B83:D83"/>
    <mergeCell ref="E83:F83"/>
    <mergeCell ref="G83:H83"/>
    <mergeCell ref="I83:J83"/>
    <mergeCell ref="B84:D84"/>
    <mergeCell ref="E84:F84"/>
    <mergeCell ref="G84:H84"/>
    <mergeCell ref="I84:J84"/>
    <mergeCell ref="B81:D81"/>
    <mergeCell ref="E81:F81"/>
    <mergeCell ref="G81:H81"/>
    <mergeCell ref="I81:J81"/>
    <mergeCell ref="B82:D82"/>
    <mergeCell ref="E82:F82"/>
    <mergeCell ref="G82:H82"/>
    <mergeCell ref="I82:J82"/>
    <mergeCell ref="B87:D87"/>
    <mergeCell ref="E87:F87"/>
    <mergeCell ref="G87:H87"/>
    <mergeCell ref="I87:J87"/>
    <mergeCell ref="K87:L87"/>
    <mergeCell ref="A88:F88"/>
    <mergeCell ref="B85:D85"/>
    <mergeCell ref="E85:F85"/>
    <mergeCell ref="G85:H85"/>
    <mergeCell ref="I85:J85"/>
    <mergeCell ref="B86:D86"/>
    <mergeCell ref="E86:F86"/>
    <mergeCell ref="G86:H86"/>
    <mergeCell ref="I86:J86"/>
    <mergeCell ref="A90:L90"/>
    <mergeCell ref="B91:D91"/>
    <mergeCell ref="E91:F91"/>
    <mergeCell ref="G91:H91"/>
    <mergeCell ref="I91:J91"/>
    <mergeCell ref="B92:D92"/>
    <mergeCell ref="E92:F92"/>
    <mergeCell ref="G92:H92"/>
    <mergeCell ref="I92:J92"/>
    <mergeCell ref="B95:D95"/>
    <mergeCell ref="E95:F95"/>
    <mergeCell ref="G95:H95"/>
    <mergeCell ref="I95:J95"/>
    <mergeCell ref="B96:D96"/>
    <mergeCell ref="E96:F96"/>
    <mergeCell ref="G96:H96"/>
    <mergeCell ref="I96:J96"/>
    <mergeCell ref="B93:D93"/>
    <mergeCell ref="E93:F93"/>
    <mergeCell ref="G93:H93"/>
    <mergeCell ref="I93:J93"/>
    <mergeCell ref="B94:D94"/>
    <mergeCell ref="E94:F94"/>
    <mergeCell ref="G94:H94"/>
    <mergeCell ref="I94:J94"/>
    <mergeCell ref="B99:D99"/>
    <mergeCell ref="E99:F99"/>
    <mergeCell ref="G99:H99"/>
    <mergeCell ref="I99:J99"/>
    <mergeCell ref="B100:D100"/>
    <mergeCell ref="E100:F100"/>
    <mergeCell ref="G100:H100"/>
    <mergeCell ref="I100:J100"/>
    <mergeCell ref="B97:D97"/>
    <mergeCell ref="E97:F97"/>
    <mergeCell ref="G97:H97"/>
    <mergeCell ref="I97:J97"/>
    <mergeCell ref="B98:D98"/>
    <mergeCell ref="E98:F98"/>
    <mergeCell ref="G98:H98"/>
    <mergeCell ref="I98:J98"/>
    <mergeCell ref="B103:D103"/>
    <mergeCell ref="E103:F103"/>
    <mergeCell ref="G103:H103"/>
    <mergeCell ref="I103:J103"/>
    <mergeCell ref="B104:D104"/>
    <mergeCell ref="E104:F104"/>
    <mergeCell ref="G104:H104"/>
    <mergeCell ref="I104:J104"/>
    <mergeCell ref="B101:D101"/>
    <mergeCell ref="E101:F101"/>
    <mergeCell ref="G101:H101"/>
    <mergeCell ref="I101:J101"/>
    <mergeCell ref="B102:D102"/>
    <mergeCell ref="E102:F102"/>
    <mergeCell ref="G102:H102"/>
    <mergeCell ref="I102:J102"/>
    <mergeCell ref="B107:D107"/>
    <mergeCell ref="E107:F107"/>
    <mergeCell ref="G107:H107"/>
    <mergeCell ref="I107:J107"/>
    <mergeCell ref="B108:D108"/>
    <mergeCell ref="E108:F108"/>
    <mergeCell ref="G108:H108"/>
    <mergeCell ref="I108:J108"/>
    <mergeCell ref="B105:D105"/>
    <mergeCell ref="E105:F105"/>
    <mergeCell ref="G105:H105"/>
    <mergeCell ref="I105:J105"/>
    <mergeCell ref="B106:D106"/>
    <mergeCell ref="E106:F106"/>
    <mergeCell ref="G106:H106"/>
    <mergeCell ref="I106:J106"/>
    <mergeCell ref="B111:D111"/>
    <mergeCell ref="E111:F111"/>
    <mergeCell ref="G111:H111"/>
    <mergeCell ref="I111:J111"/>
    <mergeCell ref="B112:D112"/>
    <mergeCell ref="E112:F112"/>
    <mergeCell ref="G112:H112"/>
    <mergeCell ref="I112:J112"/>
    <mergeCell ref="B109:D109"/>
    <mergeCell ref="E109:F109"/>
    <mergeCell ref="G109:H109"/>
    <mergeCell ref="I109:J109"/>
    <mergeCell ref="B110:D110"/>
    <mergeCell ref="E110:F110"/>
    <mergeCell ref="G110:H110"/>
    <mergeCell ref="I110:J110"/>
    <mergeCell ref="B115:D115"/>
    <mergeCell ref="E115:F115"/>
    <mergeCell ref="G115:H115"/>
    <mergeCell ref="I115:J115"/>
    <mergeCell ref="B116:D116"/>
    <mergeCell ref="E116:F116"/>
    <mergeCell ref="G116:H116"/>
    <mergeCell ref="I116:J116"/>
    <mergeCell ref="B113:D113"/>
    <mergeCell ref="E113:F113"/>
    <mergeCell ref="G113:H113"/>
    <mergeCell ref="I113:J113"/>
    <mergeCell ref="B114:D114"/>
    <mergeCell ref="E114:F114"/>
    <mergeCell ref="G114:H114"/>
    <mergeCell ref="I114:J114"/>
    <mergeCell ref="B119:D119"/>
    <mergeCell ref="E119:F119"/>
    <mergeCell ref="G119:H119"/>
    <mergeCell ref="I119:J119"/>
    <mergeCell ref="B120:D120"/>
    <mergeCell ref="E120:F120"/>
    <mergeCell ref="G120:H120"/>
    <mergeCell ref="I120:J120"/>
    <mergeCell ref="B117:D117"/>
    <mergeCell ref="E117:F117"/>
    <mergeCell ref="G117:H117"/>
    <mergeCell ref="I117:J117"/>
    <mergeCell ref="B118:D118"/>
    <mergeCell ref="E118:F118"/>
    <mergeCell ref="G118:H118"/>
    <mergeCell ref="I118:J118"/>
    <mergeCell ref="B123:D123"/>
    <mergeCell ref="E123:F123"/>
    <mergeCell ref="G123:H123"/>
    <mergeCell ref="I123:J123"/>
    <mergeCell ref="B124:D124"/>
    <mergeCell ref="E124:F124"/>
    <mergeCell ref="G124:H124"/>
    <mergeCell ref="I124:J124"/>
    <mergeCell ref="B121:D121"/>
    <mergeCell ref="E121:F121"/>
    <mergeCell ref="G121:H121"/>
    <mergeCell ref="I121:J121"/>
    <mergeCell ref="B122:D122"/>
    <mergeCell ref="E122:F122"/>
    <mergeCell ref="G122:H122"/>
    <mergeCell ref="I122:J122"/>
    <mergeCell ref="B127:D127"/>
    <mergeCell ref="E127:F127"/>
    <mergeCell ref="G127:H127"/>
    <mergeCell ref="I127:J127"/>
    <mergeCell ref="B128:D128"/>
    <mergeCell ref="E128:F128"/>
    <mergeCell ref="G128:H128"/>
    <mergeCell ref="I128:J128"/>
    <mergeCell ref="B125:D125"/>
    <mergeCell ref="E125:F125"/>
    <mergeCell ref="G125:H125"/>
    <mergeCell ref="I125:J125"/>
    <mergeCell ref="B126:D126"/>
    <mergeCell ref="E126:F126"/>
    <mergeCell ref="G126:H126"/>
    <mergeCell ref="I126:J126"/>
    <mergeCell ref="B131:D131"/>
    <mergeCell ref="E131:F131"/>
    <mergeCell ref="G131:H131"/>
    <mergeCell ref="I131:J131"/>
    <mergeCell ref="B132:D132"/>
    <mergeCell ref="E132:F132"/>
    <mergeCell ref="G132:H132"/>
    <mergeCell ref="I132:J132"/>
    <mergeCell ref="B129:D129"/>
    <mergeCell ref="E129:F129"/>
    <mergeCell ref="G129:H129"/>
    <mergeCell ref="I129:J129"/>
    <mergeCell ref="B130:D130"/>
    <mergeCell ref="E130:F130"/>
    <mergeCell ref="G130:H130"/>
    <mergeCell ref="I130:J130"/>
    <mergeCell ref="B135:D135"/>
    <mergeCell ref="E135:F135"/>
    <mergeCell ref="G135:H135"/>
    <mergeCell ref="I135:J135"/>
    <mergeCell ref="B136:D136"/>
    <mergeCell ref="E136:F136"/>
    <mergeCell ref="G136:H136"/>
    <mergeCell ref="I136:J136"/>
    <mergeCell ref="B133:D133"/>
    <mergeCell ref="E133:F133"/>
    <mergeCell ref="G133:H133"/>
    <mergeCell ref="I133:J133"/>
    <mergeCell ref="B134:D134"/>
    <mergeCell ref="E134:F134"/>
    <mergeCell ref="G134:H134"/>
    <mergeCell ref="I134:J134"/>
    <mergeCell ref="B139:D139"/>
    <mergeCell ref="E139:F139"/>
    <mergeCell ref="G139:H139"/>
    <mergeCell ref="I139:J139"/>
    <mergeCell ref="B140:D140"/>
    <mergeCell ref="E140:F140"/>
    <mergeCell ref="G140:H140"/>
    <mergeCell ref="I140:J140"/>
    <mergeCell ref="B137:D137"/>
    <mergeCell ref="E137:F137"/>
    <mergeCell ref="G137:H137"/>
    <mergeCell ref="I137:J137"/>
    <mergeCell ref="B138:D138"/>
    <mergeCell ref="E138:F138"/>
    <mergeCell ref="G138:H138"/>
    <mergeCell ref="I138:J138"/>
    <mergeCell ref="B143:D143"/>
    <mergeCell ref="E143:F143"/>
    <mergeCell ref="G143:H143"/>
    <mergeCell ref="I143:J143"/>
    <mergeCell ref="B144:D144"/>
    <mergeCell ref="E144:F144"/>
    <mergeCell ref="G144:H144"/>
    <mergeCell ref="I144:J144"/>
    <mergeCell ref="B141:D141"/>
    <mergeCell ref="E141:F141"/>
    <mergeCell ref="G141:H141"/>
    <mergeCell ref="I141:J141"/>
    <mergeCell ref="B142:D142"/>
    <mergeCell ref="E142:F142"/>
    <mergeCell ref="G142:H142"/>
    <mergeCell ref="I142:J142"/>
    <mergeCell ref="B147:D147"/>
    <mergeCell ref="E147:F147"/>
    <mergeCell ref="G147:H147"/>
    <mergeCell ref="I147:J147"/>
    <mergeCell ref="B148:D148"/>
    <mergeCell ref="E148:F148"/>
    <mergeCell ref="G148:H148"/>
    <mergeCell ref="I148:J148"/>
    <mergeCell ref="B145:D145"/>
    <mergeCell ref="E145:F145"/>
    <mergeCell ref="G145:H145"/>
    <mergeCell ref="I145:J145"/>
    <mergeCell ref="B146:D146"/>
    <mergeCell ref="E146:F146"/>
    <mergeCell ref="G146:H146"/>
    <mergeCell ref="I146:J146"/>
    <mergeCell ref="B153:D153"/>
    <mergeCell ref="E153:F153"/>
    <mergeCell ref="G153:H153"/>
    <mergeCell ref="I153:J153"/>
    <mergeCell ref="B154:D154"/>
    <mergeCell ref="E154:F154"/>
    <mergeCell ref="G154:H154"/>
    <mergeCell ref="I154:J154"/>
    <mergeCell ref="K148:L148"/>
    <mergeCell ref="A149:E149"/>
    <mergeCell ref="A151:L151"/>
    <mergeCell ref="B152:D152"/>
    <mergeCell ref="E152:F152"/>
    <mergeCell ref="G152:H152"/>
    <mergeCell ref="I152:J152"/>
    <mergeCell ref="B157:D157"/>
    <mergeCell ref="E157:F157"/>
    <mergeCell ref="G157:H157"/>
    <mergeCell ref="I157:J157"/>
    <mergeCell ref="B158:D158"/>
    <mergeCell ref="E158:F158"/>
    <mergeCell ref="G158:H158"/>
    <mergeCell ref="I158:J158"/>
    <mergeCell ref="B155:D155"/>
    <mergeCell ref="E155:F155"/>
    <mergeCell ref="G155:H155"/>
    <mergeCell ref="I155:J155"/>
    <mergeCell ref="B156:D156"/>
    <mergeCell ref="E156:F156"/>
    <mergeCell ref="G156:H156"/>
    <mergeCell ref="I156:J156"/>
    <mergeCell ref="B161:D161"/>
    <mergeCell ref="E161:F161"/>
    <mergeCell ref="G161:H161"/>
    <mergeCell ref="I161:J161"/>
    <mergeCell ref="B162:D162"/>
    <mergeCell ref="E162:F162"/>
    <mergeCell ref="G162:H162"/>
    <mergeCell ref="I162:J162"/>
    <mergeCell ref="B159:D159"/>
    <mergeCell ref="E159:F159"/>
    <mergeCell ref="G159:H159"/>
    <mergeCell ref="I159:J159"/>
    <mergeCell ref="B160:D160"/>
    <mergeCell ref="E160:F160"/>
    <mergeCell ref="G160:H160"/>
    <mergeCell ref="I160:J160"/>
    <mergeCell ref="K164:L164"/>
    <mergeCell ref="A165:L165"/>
    <mergeCell ref="A167:L167"/>
    <mergeCell ref="B168:D168"/>
    <mergeCell ref="E168:F168"/>
    <mergeCell ref="G168:H168"/>
    <mergeCell ref="I168:J168"/>
    <mergeCell ref="B163:D163"/>
    <mergeCell ref="E163:F163"/>
    <mergeCell ref="G163:H163"/>
    <mergeCell ref="I163:J163"/>
    <mergeCell ref="B164:D164"/>
    <mergeCell ref="E164:F164"/>
    <mergeCell ref="G164:H164"/>
    <mergeCell ref="I164:J164"/>
    <mergeCell ref="B171:D171"/>
    <mergeCell ref="E171:F171"/>
    <mergeCell ref="G171:H171"/>
    <mergeCell ref="I171:J171"/>
    <mergeCell ref="B172:D172"/>
    <mergeCell ref="E172:F172"/>
    <mergeCell ref="G172:H172"/>
    <mergeCell ref="I172:J172"/>
    <mergeCell ref="B169:D169"/>
    <mergeCell ref="E169:F169"/>
    <mergeCell ref="G169:H169"/>
    <mergeCell ref="I169:J169"/>
    <mergeCell ref="B170:D170"/>
    <mergeCell ref="E170:F170"/>
    <mergeCell ref="G170:H170"/>
    <mergeCell ref="I170:J170"/>
    <mergeCell ref="B175:D175"/>
    <mergeCell ref="E175:F175"/>
    <mergeCell ref="G175:H175"/>
    <mergeCell ref="I175:J175"/>
    <mergeCell ref="K175:L175"/>
    <mergeCell ref="A176:L176"/>
    <mergeCell ref="B173:D173"/>
    <mergeCell ref="E173:F173"/>
    <mergeCell ref="G173:H173"/>
    <mergeCell ref="I173:J173"/>
    <mergeCell ref="B174:D174"/>
    <mergeCell ref="E174:F174"/>
    <mergeCell ref="G174:H174"/>
    <mergeCell ref="I174:J174"/>
    <mergeCell ref="A177:L177"/>
    <mergeCell ref="B178:D178"/>
    <mergeCell ref="E178:F178"/>
    <mergeCell ref="G178:H178"/>
    <mergeCell ref="I178:J178"/>
    <mergeCell ref="B179:D179"/>
    <mergeCell ref="E179:F179"/>
    <mergeCell ref="G179:H179"/>
    <mergeCell ref="I179:J179"/>
    <mergeCell ref="B182:D182"/>
    <mergeCell ref="E182:F182"/>
    <mergeCell ref="G182:H182"/>
    <mergeCell ref="I182:J182"/>
    <mergeCell ref="B183:D183"/>
    <mergeCell ref="E183:F183"/>
    <mergeCell ref="G183:H183"/>
    <mergeCell ref="I183:J183"/>
    <mergeCell ref="B180:D180"/>
    <mergeCell ref="E180:F180"/>
    <mergeCell ref="G180:H180"/>
    <mergeCell ref="I180:J180"/>
    <mergeCell ref="B181:D181"/>
    <mergeCell ref="E181:F181"/>
    <mergeCell ref="G181:H181"/>
    <mergeCell ref="I181:J181"/>
    <mergeCell ref="B186:D186"/>
    <mergeCell ref="E186:F186"/>
    <mergeCell ref="G186:H186"/>
    <mergeCell ref="I186:J186"/>
    <mergeCell ref="B187:D187"/>
    <mergeCell ref="E187:F187"/>
    <mergeCell ref="G187:H187"/>
    <mergeCell ref="I187:J187"/>
    <mergeCell ref="B184:D184"/>
    <mergeCell ref="E184:F184"/>
    <mergeCell ref="G184:H184"/>
    <mergeCell ref="I184:J184"/>
    <mergeCell ref="B185:D185"/>
    <mergeCell ref="E185:F185"/>
    <mergeCell ref="G185:H185"/>
    <mergeCell ref="I185:J185"/>
    <mergeCell ref="B190:D190"/>
    <mergeCell ref="E190:F190"/>
    <mergeCell ref="G190:H190"/>
    <mergeCell ref="I190:J190"/>
    <mergeCell ref="B191:D191"/>
    <mergeCell ref="E191:F191"/>
    <mergeCell ref="G191:H191"/>
    <mergeCell ref="I191:J191"/>
    <mergeCell ref="B188:D188"/>
    <mergeCell ref="E188:F188"/>
    <mergeCell ref="G188:H188"/>
    <mergeCell ref="I188:J188"/>
    <mergeCell ref="B189:D189"/>
    <mergeCell ref="E189:F189"/>
    <mergeCell ref="G189:H189"/>
    <mergeCell ref="I189:J189"/>
    <mergeCell ref="A196:L196"/>
    <mergeCell ref="A197:L201"/>
    <mergeCell ref="A202:B202"/>
    <mergeCell ref="C202:D202"/>
    <mergeCell ref="E202:G202"/>
    <mergeCell ref="H202:J202"/>
    <mergeCell ref="K202:L202"/>
    <mergeCell ref="B192:D192"/>
    <mergeCell ref="E192:F192"/>
    <mergeCell ref="G192:H192"/>
    <mergeCell ref="I192:J192"/>
    <mergeCell ref="A193:L193"/>
    <mergeCell ref="A194:L194"/>
    <mergeCell ref="A203:B203"/>
    <mergeCell ref="C203:D203"/>
    <mergeCell ref="E203:G203"/>
    <mergeCell ref="H203:J203"/>
    <mergeCell ref="K203:L203"/>
    <mergeCell ref="A204:B204"/>
    <mergeCell ref="C204:D204"/>
    <mergeCell ref="E204:G204"/>
    <mergeCell ref="H204:J204"/>
    <mergeCell ref="K204:L204"/>
    <mergeCell ref="A205:B205"/>
    <mergeCell ref="C205:D205"/>
    <mergeCell ref="E205:G205"/>
    <mergeCell ref="H205:J205"/>
    <mergeCell ref="K205:L205"/>
    <mergeCell ref="A206:B206"/>
    <mergeCell ref="C206:D206"/>
    <mergeCell ref="E206:G206"/>
    <mergeCell ref="H206:J206"/>
    <mergeCell ref="K206:L206"/>
    <mergeCell ref="A207:B207"/>
    <mergeCell ref="C207:D207"/>
    <mergeCell ref="E207:G207"/>
    <mergeCell ref="H207:J207"/>
    <mergeCell ref="K207:L207"/>
    <mergeCell ref="A208:B208"/>
    <mergeCell ref="C208:D208"/>
    <mergeCell ref="E208:G208"/>
    <mergeCell ref="H208:J208"/>
    <mergeCell ref="K208:L208"/>
    <mergeCell ref="A209:B209"/>
    <mergeCell ref="C209:D209"/>
    <mergeCell ref="E209:G209"/>
    <mergeCell ref="H209:J209"/>
    <mergeCell ref="K209:L209"/>
    <mergeCell ref="A210:B210"/>
    <mergeCell ref="C210:D210"/>
    <mergeCell ref="E210:G210"/>
    <mergeCell ref="H210:J210"/>
    <mergeCell ref="K210:L210"/>
    <mergeCell ref="C216:G216"/>
    <mergeCell ref="K216:L216"/>
    <mergeCell ref="C217:G217"/>
    <mergeCell ref="K217:L217"/>
    <mergeCell ref="C218:G218"/>
    <mergeCell ref="K218:L218"/>
    <mergeCell ref="A212:L212"/>
    <mergeCell ref="A213:L213"/>
    <mergeCell ref="C214:G214"/>
    <mergeCell ref="K214:L214"/>
    <mergeCell ref="C215:G215"/>
    <mergeCell ref="K215:L215"/>
    <mergeCell ref="C223:G223"/>
    <mergeCell ref="K223:L223"/>
    <mergeCell ref="C224:G224"/>
    <mergeCell ref="K224:L224"/>
    <mergeCell ref="C225:G225"/>
    <mergeCell ref="K225:L225"/>
    <mergeCell ref="C220:G220"/>
    <mergeCell ref="K220:L220"/>
    <mergeCell ref="C221:G221"/>
    <mergeCell ref="K221:L221"/>
    <mergeCell ref="C222:G222"/>
    <mergeCell ref="K222:L222"/>
    <mergeCell ref="C229:G229"/>
    <mergeCell ref="K229:L229"/>
    <mergeCell ref="C230:G230"/>
    <mergeCell ref="K230:L230"/>
    <mergeCell ref="C231:G231"/>
    <mergeCell ref="K231:L231"/>
    <mergeCell ref="C226:G226"/>
    <mergeCell ref="K226:L226"/>
    <mergeCell ref="C227:G227"/>
    <mergeCell ref="K227:L227"/>
    <mergeCell ref="C228:G228"/>
    <mergeCell ref="K228:L228"/>
    <mergeCell ref="C235:G235"/>
    <mergeCell ref="K235:L235"/>
    <mergeCell ref="C236:G236"/>
    <mergeCell ref="K236:L236"/>
    <mergeCell ref="C237:G237"/>
    <mergeCell ref="K237:L237"/>
    <mergeCell ref="C232:G232"/>
    <mergeCell ref="K232:L232"/>
    <mergeCell ref="C233:G233"/>
    <mergeCell ref="K233:L233"/>
    <mergeCell ref="C234:G234"/>
    <mergeCell ref="K234:L234"/>
    <mergeCell ref="C241:G241"/>
    <mergeCell ref="K241:L241"/>
    <mergeCell ref="C242:G242"/>
    <mergeCell ref="K242:L242"/>
    <mergeCell ref="C243:G243"/>
    <mergeCell ref="K243:L243"/>
    <mergeCell ref="C238:G238"/>
    <mergeCell ref="K238:L238"/>
    <mergeCell ref="C239:G239"/>
    <mergeCell ref="K239:L239"/>
    <mergeCell ref="C240:G240"/>
    <mergeCell ref="K240:L240"/>
    <mergeCell ref="C247:G247"/>
    <mergeCell ref="K247:L247"/>
    <mergeCell ref="C248:G248"/>
    <mergeCell ref="K248:L248"/>
    <mergeCell ref="C249:G249"/>
    <mergeCell ref="K249:L249"/>
    <mergeCell ref="C244:G244"/>
    <mergeCell ref="K244:L244"/>
    <mergeCell ref="C245:G245"/>
    <mergeCell ref="K245:L245"/>
    <mergeCell ref="C246:G246"/>
    <mergeCell ref="K246:L246"/>
    <mergeCell ref="C253:G253"/>
    <mergeCell ref="K253:L253"/>
    <mergeCell ref="C254:G254"/>
    <mergeCell ref="K254:L254"/>
    <mergeCell ref="C255:G255"/>
    <mergeCell ref="K255:L255"/>
    <mergeCell ref="C250:G250"/>
    <mergeCell ref="K250:L250"/>
    <mergeCell ref="C251:G251"/>
    <mergeCell ref="K251:L251"/>
    <mergeCell ref="C252:G252"/>
    <mergeCell ref="K252:L252"/>
    <mergeCell ref="C259:G259"/>
    <mergeCell ref="K259:L259"/>
    <mergeCell ref="C260:G260"/>
    <mergeCell ref="K260:L260"/>
    <mergeCell ref="C261:G261"/>
    <mergeCell ref="K261:L261"/>
    <mergeCell ref="C256:G256"/>
    <mergeCell ref="K256:L256"/>
    <mergeCell ref="C257:G257"/>
    <mergeCell ref="K257:L257"/>
    <mergeCell ref="C258:G258"/>
    <mergeCell ref="K258:L258"/>
    <mergeCell ref="C265:G265"/>
    <mergeCell ref="K265:L265"/>
    <mergeCell ref="C266:G266"/>
    <mergeCell ref="K266:L266"/>
    <mergeCell ref="C267:G267"/>
    <mergeCell ref="K267:L267"/>
    <mergeCell ref="C262:G262"/>
    <mergeCell ref="K262:L262"/>
    <mergeCell ref="C263:G263"/>
    <mergeCell ref="K263:L263"/>
    <mergeCell ref="C264:G264"/>
    <mergeCell ref="K264:L264"/>
    <mergeCell ref="C271:G271"/>
    <mergeCell ref="K271:L271"/>
    <mergeCell ref="C272:G272"/>
    <mergeCell ref="K272:L272"/>
    <mergeCell ref="C273:G273"/>
    <mergeCell ref="K273:L273"/>
    <mergeCell ref="C268:G268"/>
    <mergeCell ref="K268:L268"/>
    <mergeCell ref="C269:G269"/>
    <mergeCell ref="K269:L269"/>
    <mergeCell ref="C270:G270"/>
    <mergeCell ref="K270:L270"/>
    <mergeCell ref="C277:G277"/>
    <mergeCell ref="K277:L277"/>
    <mergeCell ref="C278:G278"/>
    <mergeCell ref="K278:L278"/>
    <mergeCell ref="C279:G279"/>
    <mergeCell ref="K279:L279"/>
    <mergeCell ref="C274:G274"/>
    <mergeCell ref="K274:L274"/>
    <mergeCell ref="C275:G275"/>
    <mergeCell ref="K275:L275"/>
    <mergeCell ref="C276:G276"/>
    <mergeCell ref="K276:L276"/>
    <mergeCell ref="C283:G283"/>
    <mergeCell ref="K283:L283"/>
    <mergeCell ref="C284:G284"/>
    <mergeCell ref="K284:L284"/>
    <mergeCell ref="C285:G285"/>
    <mergeCell ref="K285:L285"/>
    <mergeCell ref="C280:G280"/>
    <mergeCell ref="K280:L280"/>
    <mergeCell ref="C281:G281"/>
    <mergeCell ref="K281:L281"/>
    <mergeCell ref="C282:G282"/>
    <mergeCell ref="K282:L282"/>
    <mergeCell ref="C289:G289"/>
    <mergeCell ref="K289:L289"/>
    <mergeCell ref="C290:G290"/>
    <mergeCell ref="K290:L290"/>
    <mergeCell ref="C291:G291"/>
    <mergeCell ref="K291:L291"/>
    <mergeCell ref="C286:G286"/>
    <mergeCell ref="K286:L286"/>
    <mergeCell ref="C287:G287"/>
    <mergeCell ref="K287:L287"/>
    <mergeCell ref="C288:G288"/>
    <mergeCell ref="K288:L288"/>
    <mergeCell ref="C295:G295"/>
    <mergeCell ref="K295:L295"/>
    <mergeCell ref="C296:G296"/>
    <mergeCell ref="K296:L296"/>
    <mergeCell ref="C297:G297"/>
    <mergeCell ref="K297:L297"/>
    <mergeCell ref="C292:G292"/>
    <mergeCell ref="K292:L292"/>
    <mergeCell ref="C293:G293"/>
    <mergeCell ref="K293:L293"/>
    <mergeCell ref="C294:G294"/>
    <mergeCell ref="K294:L294"/>
    <mergeCell ref="C301:G301"/>
    <mergeCell ref="K301:L301"/>
    <mergeCell ref="C302:G302"/>
    <mergeCell ref="K302:L302"/>
    <mergeCell ref="C303:G303"/>
    <mergeCell ref="K303:L303"/>
    <mergeCell ref="C298:G298"/>
    <mergeCell ref="K298:L298"/>
    <mergeCell ref="C299:G299"/>
    <mergeCell ref="K299:L299"/>
    <mergeCell ref="C300:G300"/>
    <mergeCell ref="K300:L300"/>
    <mergeCell ref="C307:G307"/>
    <mergeCell ref="K307:L307"/>
    <mergeCell ref="C308:G308"/>
    <mergeCell ref="K308:L308"/>
    <mergeCell ref="C309:G309"/>
    <mergeCell ref="K309:L309"/>
    <mergeCell ref="C304:G304"/>
    <mergeCell ref="K304:L304"/>
    <mergeCell ref="C305:G305"/>
    <mergeCell ref="K305:L305"/>
    <mergeCell ref="C306:G306"/>
    <mergeCell ref="K306:L306"/>
    <mergeCell ref="C313:G313"/>
    <mergeCell ref="K313:L313"/>
    <mergeCell ref="C314:G314"/>
    <mergeCell ref="K314:L314"/>
    <mergeCell ref="C315:G315"/>
    <mergeCell ref="K315:L315"/>
    <mergeCell ref="C310:G310"/>
    <mergeCell ref="K310:L310"/>
    <mergeCell ref="C311:G311"/>
    <mergeCell ref="K311:L311"/>
    <mergeCell ref="C312:G312"/>
    <mergeCell ref="K312:L312"/>
    <mergeCell ref="C319:G319"/>
    <mergeCell ref="K319:L319"/>
    <mergeCell ref="C320:G320"/>
    <mergeCell ref="K320:L320"/>
    <mergeCell ref="C321:G321"/>
    <mergeCell ref="K321:L321"/>
    <mergeCell ref="C316:G316"/>
    <mergeCell ref="K316:L316"/>
    <mergeCell ref="C317:G317"/>
    <mergeCell ref="K317:L317"/>
    <mergeCell ref="C318:G318"/>
    <mergeCell ref="K318:L318"/>
    <mergeCell ref="A331:L331"/>
    <mergeCell ref="A332:L332"/>
    <mergeCell ref="A333:L333"/>
    <mergeCell ref="A334:F334"/>
    <mergeCell ref="G334:L334"/>
    <mergeCell ref="G335:L335"/>
    <mergeCell ref="C322:G322"/>
    <mergeCell ref="K322:L322"/>
    <mergeCell ref="A324:L324"/>
    <mergeCell ref="A325:L325"/>
    <mergeCell ref="A326:L329"/>
    <mergeCell ref="A330:L330"/>
    <mergeCell ref="A339:F339"/>
    <mergeCell ref="G339:L339"/>
    <mergeCell ref="A340:F340"/>
    <mergeCell ref="G340:L340"/>
    <mergeCell ref="A336:B336"/>
    <mergeCell ref="G336:I336"/>
    <mergeCell ref="A337:B337"/>
    <mergeCell ref="G337:I337"/>
    <mergeCell ref="A338:F338"/>
    <mergeCell ref="G338:L338"/>
  </mergeCells>
  <pageMargins left="0.70866141732283472" right="0.70866141732283472" top="0.74803149606299213" bottom="0.74803149606299213" header="0.31496062992125984" footer="0.31496062992125984"/>
  <pageSetup scale="30" fitToHeight="0" orientation="portrait" r:id="rId1"/>
  <headerFooter>
    <oddHeader>&amp;L&amp;G&amp;C&amp;"Verdana,Normal"
&amp;"Verdana,Negrita"PLAN ESTRATÉGICO DE INVERSIONES&amp;R&amp;"Calibri"&amp;10&amp;KFF0000 Información pública&amp;1#_x000D_&amp;"Times New Roman"&amp;10&amp;K000000&amp;"Verdana,Normal"
&amp;P de &amp;N</oddHeader>
    <oddFooter xml:space="preserve">&amp;L&amp;"Verdana,Normal"&amp;9F-CA-11&amp;C&amp;"Verdana,Normal"&amp;9Versión: 2&amp;R&amp;"Verdana,Normal"&amp;9Subdirección General de 
Inversiones, Seguimiento y
 Evaluación </oddFooter>
  </headerFooter>
  <rowBreaks count="1" manualBreakCount="1">
    <brk id="191"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B1BA0-D19E-48C4-9680-0CC90BF876ED}">
  <sheetPr>
    <pageSetUpPr fitToPage="1"/>
  </sheetPr>
  <dimension ref="A1:L348"/>
  <sheetViews>
    <sheetView topLeftCell="A119" zoomScale="60" zoomScaleNormal="60" workbookViewId="0">
      <selection activeCell="O234" sqref="O234"/>
    </sheetView>
  </sheetViews>
  <sheetFormatPr baseColWidth="10" defaultColWidth="9.33203125" defaultRowHeight="14.25" customHeight="1" outlineLevelRow="1"/>
  <cols>
    <col min="1" max="1" width="27" style="1" customWidth="1"/>
    <col min="2" max="2" width="40.1640625" style="1" customWidth="1"/>
    <col min="3" max="3" width="5.83203125" style="1" customWidth="1"/>
    <col min="4" max="4" width="17" style="1" customWidth="1"/>
    <col min="5" max="5" width="21.83203125" style="3" customWidth="1"/>
    <col min="6" max="6" width="17.33203125" style="1" customWidth="1"/>
    <col min="7" max="7" width="14.1640625" style="5" customWidth="1"/>
    <col min="8" max="8" width="32.5" style="1" customWidth="1"/>
    <col min="9" max="9" width="28.5" style="1" customWidth="1"/>
    <col min="10" max="10" width="29.83203125" style="1" customWidth="1"/>
    <col min="11" max="11" width="40.6640625" style="68" customWidth="1"/>
    <col min="12" max="12" width="60.83203125" style="1" customWidth="1"/>
    <col min="13" max="13" width="43" style="1" customWidth="1"/>
    <col min="14" max="16384" width="9.33203125" style="1"/>
  </cols>
  <sheetData>
    <row r="1" spans="1:12">
      <c r="A1" s="376"/>
      <c r="B1" s="376"/>
      <c r="C1" s="376"/>
      <c r="D1" s="376"/>
      <c r="E1" s="376"/>
      <c r="F1" s="376"/>
      <c r="G1" s="376"/>
      <c r="H1" s="376"/>
      <c r="I1" s="376"/>
      <c r="J1" s="376"/>
      <c r="K1" s="376"/>
      <c r="L1" s="376"/>
    </row>
    <row r="2" spans="1:12">
      <c r="A2" s="377" t="s">
        <v>839</v>
      </c>
      <c r="B2" s="377"/>
      <c r="C2" s="377"/>
      <c r="D2" s="377"/>
      <c r="E2" s="377"/>
      <c r="F2" s="377"/>
      <c r="G2" s="377"/>
      <c r="H2" s="377"/>
      <c r="I2" s="377"/>
      <c r="J2" s="377"/>
      <c r="K2" s="377"/>
      <c r="L2" s="377"/>
    </row>
    <row r="3" spans="1:12" ht="60" customHeight="1">
      <c r="A3" s="377"/>
      <c r="B3" s="377"/>
      <c r="C3" s="377"/>
      <c r="D3" s="377"/>
      <c r="E3" s="377"/>
      <c r="F3" s="377"/>
      <c r="G3" s="377"/>
      <c r="H3" s="377"/>
      <c r="I3" s="377"/>
      <c r="J3" s="377"/>
      <c r="K3" s="377"/>
      <c r="L3" s="377"/>
    </row>
    <row r="4" spans="1:12">
      <c r="A4" s="378"/>
      <c r="B4" s="378"/>
      <c r="C4" s="378"/>
      <c r="D4" s="378"/>
      <c r="E4" s="378"/>
      <c r="F4" s="378"/>
      <c r="G4" s="378"/>
      <c r="H4" s="378"/>
      <c r="I4" s="378"/>
      <c r="J4" s="378"/>
      <c r="K4" s="378"/>
      <c r="L4" s="378"/>
    </row>
    <row r="5" spans="1:12">
      <c r="A5" s="378"/>
      <c r="B5" s="378"/>
      <c r="C5" s="378"/>
      <c r="D5" s="378"/>
      <c r="E5" s="378"/>
      <c r="F5" s="378"/>
      <c r="G5" s="378"/>
      <c r="H5" s="378"/>
      <c r="I5" s="378"/>
      <c r="J5" s="378"/>
      <c r="K5" s="378"/>
      <c r="L5" s="378"/>
    </row>
    <row r="6" spans="1:12" ht="39.75" customHeight="1">
      <c r="A6" s="379" t="s">
        <v>1</v>
      </c>
      <c r="B6" s="379"/>
      <c r="C6" s="379"/>
      <c r="D6" s="379"/>
      <c r="E6" s="379"/>
      <c r="F6" s="379"/>
      <c r="G6" s="379"/>
      <c r="H6" s="379"/>
      <c r="I6" s="379"/>
      <c r="J6" s="379"/>
      <c r="K6" s="379"/>
      <c r="L6" s="379"/>
    </row>
    <row r="7" spans="1:12" ht="21" customHeight="1">
      <c r="A7" s="380" t="s">
        <v>2</v>
      </c>
      <c r="B7" s="380"/>
      <c r="C7" s="380"/>
      <c r="D7" s="380"/>
      <c r="E7" s="380"/>
      <c r="F7" s="380"/>
      <c r="G7" s="380"/>
      <c r="H7" s="380"/>
      <c r="I7" s="380"/>
      <c r="J7" s="380"/>
      <c r="K7" s="380"/>
      <c r="L7" s="380"/>
    </row>
    <row r="8" spans="1:12" ht="21" customHeight="1">
      <c r="A8" s="380"/>
      <c r="B8" s="380"/>
      <c r="C8" s="380"/>
      <c r="D8" s="380"/>
      <c r="E8" s="380"/>
      <c r="F8" s="380"/>
      <c r="G8" s="380"/>
      <c r="H8" s="380"/>
      <c r="I8" s="380"/>
      <c r="J8" s="380"/>
      <c r="K8" s="380"/>
      <c r="L8" s="380"/>
    </row>
    <row r="9" spans="1:12" ht="21" customHeight="1">
      <c r="A9" s="380"/>
      <c r="B9" s="380"/>
      <c r="C9" s="380"/>
      <c r="D9" s="380"/>
      <c r="E9" s="380"/>
      <c r="F9" s="380"/>
      <c r="G9" s="380"/>
      <c r="H9" s="380"/>
      <c r="I9" s="380"/>
      <c r="J9" s="380"/>
      <c r="K9" s="380"/>
      <c r="L9" s="380"/>
    </row>
    <row r="10" spans="1:12" ht="21" customHeight="1">
      <c r="A10" s="380"/>
      <c r="B10" s="380"/>
      <c r="C10" s="380"/>
      <c r="D10" s="380"/>
      <c r="E10" s="380"/>
      <c r="F10" s="380"/>
      <c r="G10" s="380"/>
      <c r="H10" s="380"/>
      <c r="I10" s="380"/>
      <c r="J10" s="380"/>
      <c r="K10" s="380"/>
      <c r="L10" s="380"/>
    </row>
    <row r="11" spans="1:12" ht="45" customHeight="1">
      <c r="A11" s="381" t="s">
        <v>3</v>
      </c>
      <c r="B11" s="382"/>
      <c r="C11" s="382"/>
      <c r="D11" s="382"/>
      <c r="E11" s="382"/>
      <c r="F11" s="382"/>
      <c r="G11" s="382"/>
      <c r="H11" s="382"/>
      <c r="I11" s="382"/>
      <c r="J11" s="382"/>
      <c r="K11" s="382"/>
      <c r="L11" s="383"/>
    </row>
    <row r="12" spans="1:12">
      <c r="A12" s="391"/>
      <c r="B12" s="391"/>
      <c r="C12" s="391"/>
      <c r="D12" s="391"/>
      <c r="E12" s="391"/>
      <c r="F12" s="391"/>
      <c r="G12" s="391"/>
      <c r="H12" s="391"/>
      <c r="I12" s="391"/>
      <c r="J12" s="391"/>
      <c r="K12" s="390"/>
      <c r="L12" s="391"/>
    </row>
    <row r="13" spans="1:12">
      <c r="A13" s="391"/>
      <c r="B13" s="391"/>
      <c r="C13" s="391"/>
      <c r="D13" s="391"/>
      <c r="E13" s="391"/>
      <c r="F13" s="391"/>
      <c r="G13" s="391"/>
      <c r="H13" s="391"/>
      <c r="I13" s="391"/>
      <c r="J13" s="391"/>
      <c r="K13" s="390"/>
      <c r="L13" s="391"/>
    </row>
    <row r="14" spans="1:12" ht="30" customHeight="1">
      <c r="A14" s="367" t="s">
        <v>4</v>
      </c>
      <c r="B14" s="367"/>
      <c r="C14" s="367"/>
      <c r="D14" s="389" t="s">
        <v>5</v>
      </c>
      <c r="E14" s="389"/>
      <c r="F14" s="389"/>
      <c r="G14" s="389"/>
      <c r="H14" s="389"/>
      <c r="I14" s="389"/>
      <c r="J14" s="389"/>
      <c r="K14" s="389"/>
      <c r="L14" s="389"/>
    </row>
    <row r="15" spans="1:12" ht="35.25" customHeight="1">
      <c r="A15" s="367" t="s">
        <v>6</v>
      </c>
      <c r="B15" s="367"/>
      <c r="C15" s="367"/>
      <c r="D15" s="389" t="s">
        <v>7</v>
      </c>
      <c r="E15" s="389"/>
      <c r="F15" s="389"/>
      <c r="G15" s="389"/>
      <c r="H15" s="389"/>
      <c r="I15" s="389"/>
      <c r="J15" s="389"/>
      <c r="K15" s="389"/>
      <c r="L15" s="389"/>
    </row>
    <row r="16" spans="1:12" ht="83.25" customHeight="1">
      <c r="A16" s="367" t="s">
        <v>8</v>
      </c>
      <c r="B16" s="367"/>
      <c r="C16" s="367"/>
      <c r="D16" s="368" t="s">
        <v>9</v>
      </c>
      <c r="E16" s="368"/>
      <c r="F16" s="368"/>
      <c r="G16" s="368"/>
      <c r="H16" s="368"/>
      <c r="I16" s="368"/>
      <c r="J16" s="368"/>
      <c r="K16" s="369"/>
      <c r="L16" s="368"/>
    </row>
    <row r="17" spans="1:12" ht="54" customHeight="1">
      <c r="A17" s="367" t="s">
        <v>10</v>
      </c>
      <c r="B17" s="367"/>
      <c r="C17" s="367"/>
      <c r="D17" s="388" t="s">
        <v>11</v>
      </c>
      <c r="E17" s="388"/>
      <c r="F17" s="388"/>
      <c r="G17" s="388"/>
      <c r="H17" s="388"/>
      <c r="I17" s="388"/>
      <c r="J17" s="388"/>
      <c r="K17" s="389"/>
      <c r="L17" s="388"/>
    </row>
    <row r="18" spans="1:12">
      <c r="A18" s="390"/>
      <c r="B18" s="390"/>
      <c r="C18" s="390"/>
      <c r="D18" s="390"/>
      <c r="E18" s="390"/>
      <c r="F18" s="390"/>
      <c r="G18" s="390"/>
      <c r="H18" s="390"/>
      <c r="I18" s="390"/>
      <c r="J18" s="390"/>
      <c r="K18" s="390"/>
      <c r="L18" s="390"/>
    </row>
    <row r="19" spans="1:12">
      <c r="A19" s="391"/>
      <c r="B19" s="391"/>
      <c r="C19" s="391"/>
      <c r="D19" s="391"/>
      <c r="E19" s="391"/>
      <c r="F19" s="391"/>
      <c r="G19" s="391"/>
      <c r="H19" s="391"/>
      <c r="I19" s="391"/>
      <c r="J19" s="391"/>
      <c r="K19" s="391"/>
      <c r="L19" s="391"/>
    </row>
    <row r="20" spans="1:12">
      <c r="A20" s="391"/>
      <c r="B20" s="391"/>
      <c r="C20" s="391"/>
      <c r="D20" s="391"/>
      <c r="E20" s="391"/>
      <c r="F20" s="391"/>
      <c r="G20" s="391"/>
      <c r="H20" s="391"/>
      <c r="I20" s="391"/>
      <c r="J20" s="391"/>
      <c r="K20" s="391"/>
      <c r="L20" s="391"/>
    </row>
    <row r="21" spans="1:12">
      <c r="A21" s="391"/>
      <c r="B21" s="391"/>
      <c r="C21" s="391"/>
      <c r="D21" s="391"/>
      <c r="E21" s="391"/>
      <c r="F21" s="391"/>
      <c r="G21" s="391"/>
      <c r="H21" s="391"/>
      <c r="I21" s="391"/>
      <c r="J21" s="391"/>
      <c r="K21" s="391"/>
      <c r="L21" s="391"/>
    </row>
    <row r="22" spans="1:12">
      <c r="A22" s="391"/>
      <c r="B22" s="391"/>
      <c r="C22" s="391"/>
      <c r="D22" s="391"/>
      <c r="E22" s="391"/>
      <c r="F22" s="391"/>
      <c r="G22" s="391"/>
      <c r="H22" s="391"/>
      <c r="I22" s="391"/>
      <c r="J22" s="391"/>
      <c r="K22" s="391"/>
      <c r="L22" s="391"/>
    </row>
    <row r="23" spans="1:12">
      <c r="A23" s="391"/>
      <c r="B23" s="391"/>
      <c r="C23" s="391"/>
      <c r="D23" s="391"/>
      <c r="E23" s="391"/>
      <c r="F23" s="391"/>
      <c r="G23" s="391"/>
      <c r="H23" s="391"/>
      <c r="I23" s="391"/>
      <c r="J23" s="391"/>
      <c r="K23" s="391"/>
      <c r="L23" s="391"/>
    </row>
    <row r="24" spans="1:12" ht="8.25" customHeight="1">
      <c r="A24" s="391"/>
      <c r="B24" s="391"/>
      <c r="C24" s="391"/>
      <c r="D24" s="391"/>
      <c r="E24" s="391"/>
      <c r="F24" s="391"/>
      <c r="G24" s="391"/>
      <c r="H24" s="391"/>
      <c r="I24" s="391"/>
      <c r="J24" s="391"/>
      <c r="K24" s="390"/>
      <c r="L24" s="391"/>
    </row>
    <row r="25" spans="1:12" ht="33.75" customHeight="1">
      <c r="A25" s="379" t="s">
        <v>12</v>
      </c>
      <c r="B25" s="379"/>
      <c r="C25" s="379"/>
      <c r="D25" s="379"/>
      <c r="E25" s="379"/>
      <c r="F25" s="379"/>
      <c r="G25" s="379"/>
      <c r="H25" s="379"/>
      <c r="I25" s="379"/>
      <c r="J25" s="379"/>
      <c r="K25" s="379"/>
      <c r="L25" s="379"/>
    </row>
    <row r="26" spans="1:12" ht="134.25" customHeight="1">
      <c r="A26" s="392" t="s">
        <v>13</v>
      </c>
      <c r="B26" s="392"/>
      <c r="C26" s="392"/>
      <c r="D26" s="392"/>
      <c r="E26" s="392"/>
      <c r="F26" s="392"/>
      <c r="G26" s="392"/>
      <c r="H26" s="392"/>
      <c r="I26" s="392"/>
      <c r="J26" s="392"/>
      <c r="K26" s="393"/>
      <c r="L26" s="392"/>
    </row>
    <row r="27" spans="1:12" ht="28.5" customHeight="1">
      <c r="A27" s="384" t="s">
        <v>14</v>
      </c>
      <c r="B27" s="384"/>
      <c r="C27" s="384"/>
      <c r="D27" s="384"/>
      <c r="E27" s="384"/>
      <c r="F27" s="384"/>
      <c r="G27" s="384"/>
      <c r="H27" s="384"/>
      <c r="I27" s="384"/>
      <c r="J27" s="384"/>
      <c r="K27" s="384"/>
      <c r="L27" s="384"/>
    </row>
    <row r="28" spans="1:12">
      <c r="A28" s="385" t="s">
        <v>15</v>
      </c>
      <c r="B28" s="385"/>
      <c r="C28" s="385"/>
      <c r="D28" s="385"/>
      <c r="E28" s="385"/>
      <c r="F28" s="385"/>
      <c r="G28" s="385"/>
      <c r="H28" s="385"/>
      <c r="I28" s="385"/>
      <c r="J28" s="385"/>
      <c r="K28" s="385"/>
      <c r="L28" s="385"/>
    </row>
    <row r="29" spans="1:12">
      <c r="A29" s="385"/>
      <c r="B29" s="385"/>
      <c r="C29" s="385"/>
      <c r="D29" s="385"/>
      <c r="E29" s="385"/>
      <c r="F29" s="385"/>
      <c r="G29" s="385"/>
      <c r="H29" s="385"/>
      <c r="I29" s="385"/>
      <c r="J29" s="385"/>
      <c r="K29" s="385"/>
      <c r="L29" s="385"/>
    </row>
    <row r="30" spans="1:12">
      <c r="A30" s="385"/>
      <c r="B30" s="385"/>
      <c r="C30" s="385"/>
      <c r="D30" s="385"/>
      <c r="E30" s="385"/>
      <c r="F30" s="385"/>
      <c r="G30" s="385"/>
      <c r="H30" s="385"/>
      <c r="I30" s="385"/>
      <c r="J30" s="385"/>
      <c r="K30" s="385"/>
      <c r="L30" s="385"/>
    </row>
    <row r="31" spans="1:12">
      <c r="A31" s="385"/>
      <c r="B31" s="385"/>
      <c r="C31" s="385"/>
      <c r="D31" s="385"/>
      <c r="E31" s="385"/>
      <c r="F31" s="385"/>
      <c r="G31" s="385"/>
      <c r="H31" s="385"/>
      <c r="I31" s="385"/>
      <c r="J31" s="385"/>
      <c r="K31" s="385"/>
      <c r="L31" s="385"/>
    </row>
    <row r="32" spans="1:12">
      <c r="A32" s="385"/>
      <c r="B32" s="385"/>
      <c r="C32" s="385"/>
      <c r="D32" s="385"/>
      <c r="E32" s="385"/>
      <c r="F32" s="385"/>
      <c r="G32" s="385"/>
      <c r="H32" s="385"/>
      <c r="I32" s="385"/>
      <c r="J32" s="385"/>
      <c r="K32" s="385"/>
      <c r="L32" s="385"/>
    </row>
    <row r="33" spans="1:12" s="4" customFormat="1" ht="32.25" customHeight="1">
      <c r="A33" s="386" t="s">
        <v>16</v>
      </c>
      <c r="B33" s="386"/>
      <c r="C33" s="387" t="s">
        <v>17</v>
      </c>
      <c r="D33" s="387"/>
      <c r="E33" s="386" t="s">
        <v>862</v>
      </c>
      <c r="F33" s="386"/>
      <c r="G33" s="386"/>
      <c r="H33" s="386" t="s">
        <v>19</v>
      </c>
      <c r="I33" s="386"/>
      <c r="J33" s="386"/>
      <c r="K33" s="386" t="s">
        <v>20</v>
      </c>
      <c r="L33" s="386"/>
    </row>
    <row r="34" spans="1:12" s="4" customFormat="1" ht="31.5" customHeight="1">
      <c r="A34" s="370" t="s">
        <v>21</v>
      </c>
      <c r="B34" s="370"/>
      <c r="C34" s="371">
        <f>+B56</f>
        <v>9</v>
      </c>
      <c r="D34" s="371"/>
      <c r="E34" s="372">
        <f>+E56</f>
        <v>246103101132</v>
      </c>
      <c r="F34" s="372"/>
      <c r="G34" s="372"/>
      <c r="H34" s="372">
        <f>+G56</f>
        <v>12934800000</v>
      </c>
      <c r="I34" s="372"/>
      <c r="J34" s="372"/>
      <c r="K34" s="373">
        <f>+E34+H34</f>
        <v>259037901132</v>
      </c>
      <c r="L34" s="374"/>
    </row>
    <row r="35" spans="1:12" s="4" customFormat="1" ht="21" customHeight="1">
      <c r="A35" s="370" t="s">
        <v>22</v>
      </c>
      <c r="B35" s="375"/>
      <c r="C35" s="371">
        <f>+B72</f>
        <v>11</v>
      </c>
      <c r="D35" s="371"/>
      <c r="E35" s="372">
        <f>+E72</f>
        <v>215989280000</v>
      </c>
      <c r="F35" s="372"/>
      <c r="G35" s="372"/>
      <c r="H35" s="372">
        <f>+G72</f>
        <v>2200000000</v>
      </c>
      <c r="I35" s="372"/>
      <c r="J35" s="372"/>
      <c r="K35" s="373">
        <f t="shared" ref="K35:K40" si="0">+E35+H35</f>
        <v>218189280000</v>
      </c>
      <c r="L35" s="374"/>
    </row>
    <row r="36" spans="1:12" s="4" customFormat="1" ht="24.75" customHeight="1">
      <c r="A36" s="375" t="s">
        <v>23</v>
      </c>
      <c r="B36" s="375"/>
      <c r="C36" s="371">
        <f>+B87</f>
        <v>10</v>
      </c>
      <c r="D36" s="371"/>
      <c r="E36" s="372">
        <f>+E87</f>
        <v>105960649555</v>
      </c>
      <c r="F36" s="372"/>
      <c r="G36" s="372"/>
      <c r="H36" s="372">
        <f>+G87</f>
        <v>0</v>
      </c>
      <c r="I36" s="372"/>
      <c r="J36" s="372"/>
      <c r="K36" s="373">
        <f t="shared" si="0"/>
        <v>105960649555</v>
      </c>
      <c r="L36" s="374"/>
    </row>
    <row r="37" spans="1:12" s="4" customFormat="1" ht="30.75" customHeight="1">
      <c r="A37" s="370" t="s">
        <v>24</v>
      </c>
      <c r="B37" s="370"/>
      <c r="C37" s="371">
        <f>+B149</f>
        <v>57</v>
      </c>
      <c r="D37" s="371"/>
      <c r="E37" s="372">
        <f>+E149</f>
        <v>349051529113</v>
      </c>
      <c r="F37" s="372"/>
      <c r="G37" s="372"/>
      <c r="H37" s="372">
        <f>+G149</f>
        <v>30392925215</v>
      </c>
      <c r="I37" s="372"/>
      <c r="J37" s="372"/>
      <c r="K37" s="373">
        <f t="shared" si="0"/>
        <v>379444454328</v>
      </c>
      <c r="L37" s="374"/>
    </row>
    <row r="38" spans="1:12" s="4" customFormat="1" ht="28.5" customHeight="1">
      <c r="A38" s="375" t="s">
        <v>25</v>
      </c>
      <c r="B38" s="375"/>
      <c r="C38" s="371">
        <f>+B165</f>
        <v>11</v>
      </c>
      <c r="D38" s="371"/>
      <c r="E38" s="372">
        <f>+E165</f>
        <v>170039036579</v>
      </c>
      <c r="F38" s="372"/>
      <c r="G38" s="372"/>
      <c r="H38" s="372">
        <f>+G165</f>
        <v>41895891663</v>
      </c>
      <c r="I38" s="372"/>
      <c r="J38" s="372"/>
      <c r="K38" s="373">
        <f t="shared" si="0"/>
        <v>211934928242</v>
      </c>
      <c r="L38" s="374"/>
    </row>
    <row r="39" spans="1:12" s="4" customFormat="1" ht="24" customHeight="1">
      <c r="A39" s="375" t="s">
        <v>26</v>
      </c>
      <c r="B39" s="375"/>
      <c r="C39" s="371">
        <f>+B176</f>
        <v>6</v>
      </c>
      <c r="D39" s="371"/>
      <c r="E39" s="372">
        <f>+E176</f>
        <v>77542571428</v>
      </c>
      <c r="F39" s="372"/>
      <c r="G39" s="372"/>
      <c r="H39" s="372">
        <f>+G176</f>
        <v>0</v>
      </c>
      <c r="I39" s="372"/>
      <c r="J39" s="372"/>
      <c r="K39" s="373">
        <f t="shared" si="0"/>
        <v>77542571428</v>
      </c>
      <c r="L39" s="374"/>
    </row>
    <row r="40" spans="1:12" s="4" customFormat="1" ht="22.5" customHeight="1">
      <c r="A40" s="375" t="s">
        <v>27</v>
      </c>
      <c r="B40" s="375"/>
      <c r="C40" s="371">
        <f>+B193</f>
        <v>13</v>
      </c>
      <c r="D40" s="371"/>
      <c r="E40" s="372">
        <f>+E193</f>
        <v>22262275654199.918</v>
      </c>
      <c r="F40" s="372"/>
      <c r="G40" s="372"/>
      <c r="H40" s="372">
        <f>+G193</f>
        <v>22000000000</v>
      </c>
      <c r="I40" s="372"/>
      <c r="J40" s="372"/>
      <c r="K40" s="373">
        <f t="shared" si="0"/>
        <v>22284275654199.918</v>
      </c>
      <c r="L40" s="374"/>
    </row>
    <row r="41" spans="1:12" s="4" customFormat="1" ht="33.75" customHeight="1">
      <c r="A41" s="394" t="s">
        <v>28</v>
      </c>
      <c r="B41" s="394"/>
      <c r="C41" s="395">
        <f>SUM(C34:D40)</f>
        <v>117</v>
      </c>
      <c r="D41" s="395"/>
      <c r="E41" s="396">
        <f>SUM(E34:G40)</f>
        <v>23426961822006.918</v>
      </c>
      <c r="F41" s="396"/>
      <c r="G41" s="396"/>
      <c r="H41" s="396">
        <f>SUM(H34:J40)</f>
        <v>109423616878</v>
      </c>
      <c r="I41" s="396"/>
      <c r="J41" s="396"/>
      <c r="K41" s="397">
        <f>SUM(K34:L40)</f>
        <v>23536385438884.918</v>
      </c>
      <c r="L41" s="398"/>
    </row>
    <row r="42" spans="1:12" s="4" customFormat="1" ht="25.5" customHeight="1">
      <c r="A42" s="402" t="s">
        <v>29</v>
      </c>
      <c r="B42" s="402"/>
      <c r="C42" s="402"/>
      <c r="D42" s="402"/>
      <c r="E42" s="402"/>
      <c r="F42" s="402"/>
      <c r="G42" s="402"/>
      <c r="H42" s="402"/>
      <c r="I42" s="402"/>
      <c r="J42" s="402"/>
      <c r="K42" s="403"/>
      <c r="L42" s="402"/>
    </row>
    <row r="43" spans="1:12" s="4" customFormat="1" ht="15" customHeight="1">
      <c r="A43" s="76"/>
      <c r="B43" s="76"/>
      <c r="C43" s="76"/>
      <c r="D43" s="76"/>
      <c r="E43" s="76"/>
      <c r="F43" s="76"/>
      <c r="G43" s="76"/>
      <c r="H43" s="76"/>
      <c r="I43" s="76"/>
      <c r="J43" s="76"/>
      <c r="K43" s="120"/>
      <c r="L43" s="76"/>
    </row>
    <row r="44" spans="1:12" s="4" customFormat="1" ht="41.25" customHeight="1">
      <c r="A44" s="125" t="s">
        <v>30</v>
      </c>
      <c r="B44" s="24"/>
      <c r="C44" s="24"/>
      <c r="D44" s="24"/>
      <c r="E44" s="24"/>
      <c r="F44" s="24"/>
      <c r="G44" s="24"/>
      <c r="H44" s="127"/>
      <c r="I44" s="24"/>
      <c r="J44" s="24"/>
      <c r="K44" s="59"/>
      <c r="L44" s="24"/>
    </row>
    <row r="45" spans="1:12" ht="34.5" customHeight="1">
      <c r="A45" s="404" t="s">
        <v>31</v>
      </c>
      <c r="B45" s="404"/>
      <c r="C45" s="404"/>
      <c r="D45" s="404"/>
      <c r="E45" s="404"/>
      <c r="F45" s="404"/>
      <c r="G45" s="404"/>
      <c r="H45" s="404"/>
      <c r="I45" s="404"/>
      <c r="J45" s="404"/>
      <c r="K45" s="404"/>
      <c r="L45" s="404"/>
    </row>
    <row r="46" spans="1:12" ht="36" customHeight="1">
      <c r="A46" s="19" t="s">
        <v>32</v>
      </c>
      <c r="B46" s="405" t="s">
        <v>33</v>
      </c>
      <c r="C46" s="405"/>
      <c r="D46" s="405"/>
      <c r="E46" s="405" t="s">
        <v>34</v>
      </c>
      <c r="F46" s="405"/>
      <c r="G46" s="405" t="s">
        <v>35</v>
      </c>
      <c r="H46" s="405"/>
      <c r="I46" s="405" t="s">
        <v>36</v>
      </c>
      <c r="J46" s="405"/>
      <c r="K46" s="19" t="s">
        <v>37</v>
      </c>
      <c r="L46" s="19" t="s">
        <v>38</v>
      </c>
    </row>
    <row r="47" spans="1:12" ht="51.75" hidden="1" customHeight="1" outlineLevel="1">
      <c r="A47" s="28" t="s">
        <v>40</v>
      </c>
      <c r="B47" s="399" t="s">
        <v>41</v>
      </c>
      <c r="C47" s="399"/>
      <c r="D47" s="399"/>
      <c r="E47" s="400">
        <v>5804480331</v>
      </c>
      <c r="F47" s="401"/>
      <c r="G47" s="400">
        <v>0</v>
      </c>
      <c r="H47" s="401"/>
      <c r="I47" s="400">
        <f>+G47+E47</f>
        <v>5804480331</v>
      </c>
      <c r="J47" s="401"/>
      <c r="K47" s="60" t="s">
        <v>42</v>
      </c>
      <c r="L47" s="34"/>
    </row>
    <row r="48" spans="1:12" ht="65.25" hidden="1" customHeight="1" outlineLevel="1">
      <c r="A48" s="28" t="s">
        <v>40</v>
      </c>
      <c r="B48" s="399" t="s">
        <v>43</v>
      </c>
      <c r="C48" s="399"/>
      <c r="D48" s="399"/>
      <c r="E48" s="400">
        <v>6015778891</v>
      </c>
      <c r="F48" s="401"/>
      <c r="G48" s="400">
        <v>0</v>
      </c>
      <c r="H48" s="401"/>
      <c r="I48" s="400">
        <f>+G48+E48</f>
        <v>6015778891</v>
      </c>
      <c r="J48" s="401"/>
      <c r="K48" s="60" t="s">
        <v>42</v>
      </c>
      <c r="L48" s="34"/>
    </row>
    <row r="49" spans="1:12" ht="55.5" hidden="1" customHeight="1" outlineLevel="1">
      <c r="A49" s="28" t="s">
        <v>40</v>
      </c>
      <c r="B49" s="399" t="s">
        <v>44</v>
      </c>
      <c r="C49" s="399"/>
      <c r="D49" s="399"/>
      <c r="E49" s="407">
        <v>89137132435</v>
      </c>
      <c r="F49" s="408"/>
      <c r="G49" s="400">
        <v>0</v>
      </c>
      <c r="H49" s="401"/>
      <c r="I49" s="407">
        <f t="shared" ref="I49:I55" si="1">+E49+G49</f>
        <v>89137132435</v>
      </c>
      <c r="J49" s="408"/>
      <c r="K49" s="60" t="str">
        <f>+'Formato PEI (observaciones)'!K48</f>
        <v>Ministerio de Vivienda, Ciudad y Territorio</v>
      </c>
      <c r="L49" s="34"/>
    </row>
    <row r="50" spans="1:12" ht="58.5" hidden="1" customHeight="1" outlineLevel="1">
      <c r="A50" s="28" t="s">
        <v>40</v>
      </c>
      <c r="B50" s="399" t="s">
        <v>45</v>
      </c>
      <c r="C50" s="399"/>
      <c r="D50" s="399"/>
      <c r="E50" s="407">
        <v>6743459012</v>
      </c>
      <c r="F50" s="408"/>
      <c r="G50" s="400">
        <v>0</v>
      </c>
      <c r="H50" s="401"/>
      <c r="I50" s="407">
        <f t="shared" si="1"/>
        <v>6743459012</v>
      </c>
      <c r="J50" s="408"/>
      <c r="K50" s="67" t="s">
        <v>389</v>
      </c>
      <c r="L50" s="34"/>
    </row>
    <row r="51" spans="1:12" ht="57" hidden="1" customHeight="1" outlineLevel="1">
      <c r="A51" s="28" t="s">
        <v>40</v>
      </c>
      <c r="B51" s="406" t="s">
        <v>46</v>
      </c>
      <c r="C51" s="406"/>
      <c r="D51" s="406"/>
      <c r="E51" s="400">
        <v>76576476996</v>
      </c>
      <c r="F51" s="401"/>
      <c r="G51" s="400">
        <v>12934800000</v>
      </c>
      <c r="H51" s="401"/>
      <c r="I51" s="407">
        <f t="shared" si="1"/>
        <v>89511276996</v>
      </c>
      <c r="J51" s="408"/>
      <c r="K51" s="67" t="s">
        <v>715</v>
      </c>
      <c r="L51" s="34"/>
    </row>
    <row r="52" spans="1:12" ht="36.75" hidden="1" customHeight="1" outlineLevel="1">
      <c r="A52" s="28" t="s">
        <v>48</v>
      </c>
      <c r="B52" s="399" t="s">
        <v>49</v>
      </c>
      <c r="C52" s="399"/>
      <c r="D52" s="399"/>
      <c r="E52" s="400">
        <v>2040317423</v>
      </c>
      <c r="F52" s="401"/>
      <c r="G52" s="400">
        <v>0</v>
      </c>
      <c r="H52" s="401"/>
      <c r="I52" s="407">
        <f t="shared" si="1"/>
        <v>2040317423</v>
      </c>
      <c r="J52" s="408"/>
      <c r="K52" s="60" t="s">
        <v>50</v>
      </c>
      <c r="L52" s="34"/>
    </row>
    <row r="53" spans="1:12" ht="34.5" hidden="1" customHeight="1" outlineLevel="1">
      <c r="A53" s="28" t="s">
        <v>48</v>
      </c>
      <c r="B53" s="399" t="s">
        <v>51</v>
      </c>
      <c r="C53" s="399"/>
      <c r="D53" s="399"/>
      <c r="E53" s="400">
        <v>24844000000</v>
      </c>
      <c r="F53" s="401"/>
      <c r="G53" s="400">
        <v>0</v>
      </c>
      <c r="H53" s="401"/>
      <c r="I53" s="407">
        <f t="shared" si="1"/>
        <v>24844000000</v>
      </c>
      <c r="J53" s="408"/>
      <c r="K53" s="60" t="s">
        <v>50</v>
      </c>
      <c r="L53" s="34"/>
    </row>
    <row r="54" spans="1:12" ht="39.75" hidden="1" customHeight="1" outlineLevel="1">
      <c r="A54" s="28" t="s">
        <v>48</v>
      </c>
      <c r="B54" s="399" t="s">
        <v>52</v>
      </c>
      <c r="C54" s="399"/>
      <c r="D54" s="399"/>
      <c r="E54" s="400">
        <v>33417519388</v>
      </c>
      <c r="F54" s="401"/>
      <c r="G54" s="400">
        <v>0</v>
      </c>
      <c r="H54" s="401"/>
      <c r="I54" s="407">
        <f t="shared" si="1"/>
        <v>33417519388</v>
      </c>
      <c r="J54" s="408"/>
      <c r="K54" s="60" t="s">
        <v>50</v>
      </c>
      <c r="L54" s="34"/>
    </row>
    <row r="55" spans="1:12" ht="52.5" hidden="1" customHeight="1" outlineLevel="1">
      <c r="A55" s="28" t="s">
        <v>48</v>
      </c>
      <c r="B55" s="399" t="s">
        <v>53</v>
      </c>
      <c r="C55" s="399"/>
      <c r="D55" s="399"/>
      <c r="E55" s="400">
        <v>1523936656</v>
      </c>
      <c r="F55" s="401"/>
      <c r="G55" s="400">
        <v>0</v>
      </c>
      <c r="H55" s="401"/>
      <c r="I55" s="400">
        <f t="shared" si="1"/>
        <v>1523936656</v>
      </c>
      <c r="J55" s="401"/>
      <c r="K55" s="67" t="s">
        <v>50</v>
      </c>
      <c r="L55" s="34"/>
    </row>
    <row r="56" spans="1:12" ht="22.5" customHeight="1" collapsed="1">
      <c r="A56" s="14" t="s">
        <v>54</v>
      </c>
      <c r="B56" s="404">
        <f>+COUNTA(B47:D55)</f>
        <v>9</v>
      </c>
      <c r="C56" s="404"/>
      <c r="D56" s="404"/>
      <c r="E56" s="409">
        <f>SUM(E47:F55)</f>
        <v>246103101132</v>
      </c>
      <c r="F56" s="409"/>
      <c r="G56" s="409">
        <f>SUM(G47:H55)</f>
        <v>12934800000</v>
      </c>
      <c r="H56" s="409"/>
      <c r="I56" s="409">
        <f>SUM(I47:J55)</f>
        <v>259037901132</v>
      </c>
      <c r="J56" s="409"/>
      <c r="K56" s="14"/>
      <c r="L56" s="16"/>
    </row>
    <row r="57" spans="1:12" ht="22.5" customHeight="1">
      <c r="A57" s="413" t="s">
        <v>55</v>
      </c>
      <c r="B57" s="413"/>
      <c r="C57" s="413"/>
      <c r="D57" s="413"/>
      <c r="E57" s="413"/>
      <c r="F57" s="413"/>
      <c r="G57" s="414"/>
      <c r="H57" s="414"/>
      <c r="I57" s="414"/>
      <c r="J57" s="414"/>
      <c r="K57" s="63"/>
      <c r="L57" s="18"/>
    </row>
    <row r="58" spans="1:12" ht="27" customHeight="1">
      <c r="A58" s="48"/>
      <c r="B58" s="48"/>
      <c r="C58" s="48"/>
      <c r="D58" s="48"/>
      <c r="E58" s="48"/>
      <c r="F58" s="48"/>
      <c r="G58" s="51"/>
      <c r="H58" s="51"/>
      <c r="I58" s="51"/>
      <c r="J58" s="51"/>
      <c r="K58" s="63"/>
      <c r="L58" s="18"/>
    </row>
    <row r="59" spans="1:12" ht="34.5" customHeight="1">
      <c r="A59" s="404" t="s">
        <v>56</v>
      </c>
      <c r="B59" s="404"/>
      <c r="C59" s="404"/>
      <c r="D59" s="404"/>
      <c r="E59" s="404"/>
      <c r="F59" s="404"/>
      <c r="G59" s="404"/>
      <c r="H59" s="404"/>
      <c r="I59" s="404"/>
      <c r="J59" s="404"/>
      <c r="K59" s="404"/>
      <c r="L59" s="404"/>
    </row>
    <row r="60" spans="1:12" ht="27.75" customHeight="1">
      <c r="A60" s="14" t="s">
        <v>32</v>
      </c>
      <c r="B60" s="404" t="s">
        <v>33</v>
      </c>
      <c r="C60" s="404"/>
      <c r="D60" s="404"/>
      <c r="E60" s="404" t="s">
        <v>34</v>
      </c>
      <c r="F60" s="404"/>
      <c r="G60" s="404" t="s">
        <v>35</v>
      </c>
      <c r="H60" s="404"/>
      <c r="I60" s="404" t="s">
        <v>36</v>
      </c>
      <c r="J60" s="404"/>
      <c r="K60" s="14" t="s">
        <v>37</v>
      </c>
      <c r="L60" s="14" t="s">
        <v>38</v>
      </c>
    </row>
    <row r="61" spans="1:12" ht="77.25" hidden="1" customHeight="1" outlineLevel="1">
      <c r="A61" s="28" t="s">
        <v>57</v>
      </c>
      <c r="B61" s="410" t="s">
        <v>837</v>
      </c>
      <c r="C61" s="410"/>
      <c r="D61" s="410"/>
      <c r="E61" s="411">
        <v>30000000000</v>
      </c>
      <c r="F61" s="412"/>
      <c r="G61" s="400">
        <v>0</v>
      </c>
      <c r="H61" s="401"/>
      <c r="I61" s="411">
        <f t="shared" ref="I61:I71" si="2">+G61+E61</f>
        <v>30000000000</v>
      </c>
      <c r="J61" s="412"/>
      <c r="K61" s="60" t="s">
        <v>59</v>
      </c>
      <c r="L61" s="35"/>
    </row>
    <row r="62" spans="1:12" ht="90.75" hidden="1" customHeight="1" outlineLevel="1">
      <c r="A62" s="28" t="s">
        <v>57</v>
      </c>
      <c r="B62" s="399" t="s">
        <v>60</v>
      </c>
      <c r="C62" s="399"/>
      <c r="D62" s="399"/>
      <c r="E62" s="400">
        <v>700000000</v>
      </c>
      <c r="F62" s="401"/>
      <c r="G62" s="400">
        <v>0</v>
      </c>
      <c r="H62" s="401"/>
      <c r="I62" s="400">
        <f t="shared" si="2"/>
        <v>700000000</v>
      </c>
      <c r="J62" s="401"/>
      <c r="K62" s="60" t="s">
        <v>59</v>
      </c>
      <c r="L62" s="35"/>
    </row>
    <row r="63" spans="1:12" ht="50.25" hidden="1" customHeight="1" outlineLevel="1">
      <c r="A63" s="28" t="s">
        <v>57</v>
      </c>
      <c r="B63" s="399" t="s">
        <v>61</v>
      </c>
      <c r="C63" s="399"/>
      <c r="D63" s="399"/>
      <c r="E63" s="400">
        <v>500000000</v>
      </c>
      <c r="F63" s="401"/>
      <c r="G63" s="400">
        <v>0</v>
      </c>
      <c r="H63" s="401"/>
      <c r="I63" s="400">
        <f t="shared" si="2"/>
        <v>500000000</v>
      </c>
      <c r="J63" s="401"/>
      <c r="K63" s="60" t="s">
        <v>59</v>
      </c>
      <c r="L63" s="35"/>
    </row>
    <row r="64" spans="1:12" ht="46.5" hidden="1" customHeight="1" outlineLevel="1">
      <c r="A64" s="28" t="s">
        <v>57</v>
      </c>
      <c r="B64" s="399" t="s">
        <v>62</v>
      </c>
      <c r="C64" s="399"/>
      <c r="D64" s="399"/>
      <c r="E64" s="400">
        <v>36353000000</v>
      </c>
      <c r="F64" s="401"/>
      <c r="G64" s="400">
        <v>0</v>
      </c>
      <c r="H64" s="401"/>
      <c r="I64" s="400">
        <f t="shared" si="2"/>
        <v>36353000000</v>
      </c>
      <c r="J64" s="401"/>
      <c r="K64" s="60" t="s">
        <v>59</v>
      </c>
      <c r="L64" s="35"/>
    </row>
    <row r="65" spans="1:12" ht="48" hidden="1" customHeight="1" outlineLevel="1">
      <c r="A65" s="28" t="s">
        <v>57</v>
      </c>
      <c r="B65" s="399" t="s">
        <v>63</v>
      </c>
      <c r="C65" s="399"/>
      <c r="D65" s="399"/>
      <c r="E65" s="400">
        <v>2000000000</v>
      </c>
      <c r="F65" s="401"/>
      <c r="G65" s="400">
        <v>0</v>
      </c>
      <c r="H65" s="401"/>
      <c r="I65" s="400">
        <f t="shared" si="2"/>
        <v>2000000000</v>
      </c>
      <c r="J65" s="401"/>
      <c r="K65" s="60" t="s">
        <v>59</v>
      </c>
      <c r="L65" s="35"/>
    </row>
    <row r="66" spans="1:12" ht="56.25" hidden="1" customHeight="1" outlineLevel="1">
      <c r="A66" s="28" t="s">
        <v>57</v>
      </c>
      <c r="B66" s="399" t="s">
        <v>64</v>
      </c>
      <c r="C66" s="399"/>
      <c r="D66" s="399"/>
      <c r="E66" s="400">
        <v>43000000000</v>
      </c>
      <c r="F66" s="401"/>
      <c r="G66" s="400">
        <v>0</v>
      </c>
      <c r="H66" s="401"/>
      <c r="I66" s="400">
        <f t="shared" si="2"/>
        <v>43000000000</v>
      </c>
      <c r="J66" s="401"/>
      <c r="K66" s="60" t="s">
        <v>59</v>
      </c>
      <c r="L66" s="35" t="s">
        <v>834</v>
      </c>
    </row>
    <row r="67" spans="1:12" ht="44.25" hidden="1" customHeight="1" outlineLevel="1">
      <c r="A67" s="28" t="s">
        <v>57</v>
      </c>
      <c r="B67" s="399" t="s">
        <v>65</v>
      </c>
      <c r="C67" s="399"/>
      <c r="D67" s="399"/>
      <c r="E67" s="400">
        <v>52000000000</v>
      </c>
      <c r="F67" s="401"/>
      <c r="G67" s="400">
        <v>0</v>
      </c>
      <c r="H67" s="401"/>
      <c r="I67" s="400">
        <f t="shared" si="2"/>
        <v>52000000000</v>
      </c>
      <c r="J67" s="401"/>
      <c r="K67" s="60" t="s">
        <v>59</v>
      </c>
      <c r="L67" s="35"/>
    </row>
    <row r="68" spans="1:12" ht="63" hidden="1" customHeight="1" outlineLevel="1">
      <c r="A68" s="28" t="s">
        <v>57</v>
      </c>
      <c r="B68" s="399" t="s">
        <v>66</v>
      </c>
      <c r="C68" s="399"/>
      <c r="D68" s="399"/>
      <c r="E68" s="400">
        <v>31353000000</v>
      </c>
      <c r="F68" s="401"/>
      <c r="G68" s="400">
        <v>0</v>
      </c>
      <c r="H68" s="401"/>
      <c r="I68" s="400">
        <f t="shared" si="2"/>
        <v>31353000000</v>
      </c>
      <c r="J68" s="401"/>
      <c r="K68" s="60" t="s">
        <v>59</v>
      </c>
      <c r="L68" s="35" t="s">
        <v>834</v>
      </c>
    </row>
    <row r="69" spans="1:12" ht="65.25" hidden="1" customHeight="1" outlineLevel="1">
      <c r="A69" s="28" t="s">
        <v>48</v>
      </c>
      <c r="B69" s="399" t="s">
        <v>68</v>
      </c>
      <c r="C69" s="399"/>
      <c r="D69" s="399"/>
      <c r="E69" s="400">
        <v>411280000</v>
      </c>
      <c r="F69" s="401"/>
      <c r="G69" s="400">
        <v>0</v>
      </c>
      <c r="H69" s="401"/>
      <c r="I69" s="400">
        <f t="shared" si="2"/>
        <v>411280000</v>
      </c>
      <c r="J69" s="401"/>
      <c r="K69" s="60" t="s">
        <v>69</v>
      </c>
      <c r="L69" s="34"/>
    </row>
    <row r="70" spans="1:12" ht="57.75" hidden="1" customHeight="1" outlineLevel="1">
      <c r="A70" s="45" t="s">
        <v>70</v>
      </c>
      <c r="B70" s="399" t="s">
        <v>71</v>
      </c>
      <c r="C70" s="399"/>
      <c r="D70" s="399"/>
      <c r="E70" s="400">
        <v>17472000000</v>
      </c>
      <c r="F70" s="401"/>
      <c r="G70" s="400">
        <v>0</v>
      </c>
      <c r="H70" s="401"/>
      <c r="I70" s="400">
        <f t="shared" si="2"/>
        <v>17472000000</v>
      </c>
      <c r="J70" s="401"/>
      <c r="K70" s="180" t="s">
        <v>140</v>
      </c>
      <c r="L70" s="35"/>
    </row>
    <row r="71" spans="1:12" ht="42.75" hidden="1" customHeight="1" outlineLevel="1">
      <c r="A71" s="29" t="s">
        <v>57</v>
      </c>
      <c r="B71" s="399" t="s">
        <v>73</v>
      </c>
      <c r="C71" s="399"/>
      <c r="D71" s="399"/>
      <c r="E71" s="400">
        <v>2200000000</v>
      </c>
      <c r="F71" s="401"/>
      <c r="G71" s="400">
        <v>2200000000</v>
      </c>
      <c r="H71" s="401"/>
      <c r="I71" s="400">
        <f t="shared" si="2"/>
        <v>4400000000</v>
      </c>
      <c r="J71" s="401"/>
      <c r="K71" s="36" t="s">
        <v>74</v>
      </c>
      <c r="L71" s="35"/>
    </row>
    <row r="72" spans="1:12" ht="30.75" customHeight="1" collapsed="1">
      <c r="A72" s="20" t="s">
        <v>54</v>
      </c>
      <c r="B72" s="404">
        <f>+COUNTA(B61:D71)</f>
        <v>11</v>
      </c>
      <c r="C72" s="404"/>
      <c r="D72" s="404"/>
      <c r="E72" s="415">
        <f>SUM(E61:F71)</f>
        <v>215989280000</v>
      </c>
      <c r="F72" s="415"/>
      <c r="G72" s="415">
        <f>SUM(G61:H71)</f>
        <v>2200000000</v>
      </c>
      <c r="H72" s="415"/>
      <c r="I72" s="415">
        <f>SUM(I61:J71)</f>
        <v>218189280000</v>
      </c>
      <c r="J72" s="415"/>
      <c r="K72" s="416"/>
      <c r="L72" s="417"/>
    </row>
    <row r="73" spans="1:12" ht="22.5" customHeight="1">
      <c r="A73" s="413" t="s">
        <v>55</v>
      </c>
      <c r="B73" s="413"/>
      <c r="C73" s="413"/>
      <c r="D73" s="413"/>
      <c r="E73" s="413"/>
      <c r="F73" s="413"/>
      <c r="G73" s="414"/>
      <c r="H73" s="414"/>
      <c r="I73" s="414"/>
      <c r="J73" s="414"/>
      <c r="K73" s="63"/>
      <c r="L73" s="18"/>
    </row>
    <row r="74" spans="1:12" ht="33.75" customHeight="1">
      <c r="A74" s="48"/>
      <c r="B74" s="48"/>
      <c r="C74" s="48"/>
      <c r="D74" s="48"/>
      <c r="E74" s="48"/>
      <c r="F74" s="48"/>
      <c r="G74" s="51"/>
      <c r="H74" s="51"/>
      <c r="I74" s="51"/>
      <c r="J74" s="51"/>
      <c r="K74" s="63"/>
      <c r="L74" s="18"/>
    </row>
    <row r="75" spans="1:12" ht="34.5" customHeight="1">
      <c r="A75" s="404" t="s">
        <v>75</v>
      </c>
      <c r="B75" s="404"/>
      <c r="C75" s="404"/>
      <c r="D75" s="404"/>
      <c r="E75" s="404"/>
      <c r="F75" s="404"/>
      <c r="G75" s="404"/>
      <c r="H75" s="404"/>
      <c r="I75" s="404"/>
      <c r="J75" s="404"/>
      <c r="K75" s="404"/>
      <c r="L75" s="404"/>
    </row>
    <row r="76" spans="1:12" ht="42" customHeight="1">
      <c r="A76" s="19" t="s">
        <v>32</v>
      </c>
      <c r="B76" s="418" t="s">
        <v>33</v>
      </c>
      <c r="C76" s="418"/>
      <c r="D76" s="418"/>
      <c r="E76" s="405" t="s">
        <v>34</v>
      </c>
      <c r="F76" s="405"/>
      <c r="G76" s="405" t="s">
        <v>35</v>
      </c>
      <c r="H76" s="405"/>
      <c r="I76" s="405" t="s">
        <v>36</v>
      </c>
      <c r="J76" s="405"/>
      <c r="K76" s="19" t="s">
        <v>37</v>
      </c>
      <c r="L76" s="19" t="s">
        <v>38</v>
      </c>
    </row>
    <row r="77" spans="1:12" ht="60" hidden="1" customHeight="1" outlineLevel="1">
      <c r="A77" s="28" t="s">
        <v>76</v>
      </c>
      <c r="B77" s="419" t="s">
        <v>77</v>
      </c>
      <c r="C77" s="419"/>
      <c r="D77" s="419"/>
      <c r="E77" s="400">
        <v>20018447865</v>
      </c>
      <c r="F77" s="401"/>
      <c r="G77" s="400">
        <v>0</v>
      </c>
      <c r="H77" s="401"/>
      <c r="I77" s="400">
        <f t="shared" ref="I77" si="3">+E77+G77</f>
        <v>20018447865</v>
      </c>
      <c r="J77" s="401"/>
      <c r="K77" s="67" t="s">
        <v>871</v>
      </c>
      <c r="L77" s="195"/>
    </row>
    <row r="78" spans="1:12" ht="41.25" hidden="1" customHeight="1" outlineLevel="1">
      <c r="A78" s="28" t="s">
        <v>79</v>
      </c>
      <c r="B78" s="419" t="s">
        <v>80</v>
      </c>
      <c r="C78" s="419"/>
      <c r="D78" s="419"/>
      <c r="E78" s="400">
        <v>8438159066</v>
      </c>
      <c r="F78" s="401"/>
      <c r="G78" s="400">
        <v>0</v>
      </c>
      <c r="H78" s="401"/>
      <c r="I78" s="400">
        <f t="shared" ref="I78:I86" si="4">+E78+G78</f>
        <v>8438159066</v>
      </c>
      <c r="J78" s="401"/>
      <c r="K78" s="39" t="s">
        <v>81</v>
      </c>
      <c r="L78" s="30"/>
    </row>
    <row r="79" spans="1:12" ht="41.25" hidden="1" customHeight="1" outlineLevel="1">
      <c r="A79" s="28" t="s">
        <v>79</v>
      </c>
      <c r="B79" s="419" t="s">
        <v>82</v>
      </c>
      <c r="C79" s="419"/>
      <c r="D79" s="419"/>
      <c r="E79" s="400">
        <v>9231695652</v>
      </c>
      <c r="F79" s="401"/>
      <c r="G79" s="400">
        <v>0</v>
      </c>
      <c r="H79" s="401"/>
      <c r="I79" s="400">
        <f t="shared" si="4"/>
        <v>9231695652</v>
      </c>
      <c r="J79" s="401"/>
      <c r="K79" s="39" t="s">
        <v>81</v>
      </c>
      <c r="L79" s="30"/>
    </row>
    <row r="80" spans="1:12" ht="41.25" hidden="1" customHeight="1" outlineLevel="1">
      <c r="A80" s="28" t="s">
        <v>83</v>
      </c>
      <c r="B80" s="419" t="s">
        <v>84</v>
      </c>
      <c r="C80" s="419"/>
      <c r="D80" s="419"/>
      <c r="E80" s="400">
        <v>1200000000</v>
      </c>
      <c r="F80" s="401"/>
      <c r="G80" s="400">
        <v>0</v>
      </c>
      <c r="H80" s="401"/>
      <c r="I80" s="400">
        <f t="shared" si="4"/>
        <v>1200000000</v>
      </c>
      <c r="J80" s="401"/>
      <c r="K80" s="67" t="s">
        <v>820</v>
      </c>
      <c r="L80" s="30"/>
    </row>
    <row r="81" spans="1:12" ht="96" hidden="1" customHeight="1" outlineLevel="1">
      <c r="A81" s="28" t="s">
        <v>86</v>
      </c>
      <c r="B81" s="419" t="s">
        <v>87</v>
      </c>
      <c r="C81" s="419"/>
      <c r="D81" s="419"/>
      <c r="E81" s="400">
        <v>751941570</v>
      </c>
      <c r="F81" s="401"/>
      <c r="G81" s="400">
        <v>0</v>
      </c>
      <c r="H81" s="401"/>
      <c r="I81" s="400">
        <f t="shared" si="4"/>
        <v>751941570</v>
      </c>
      <c r="J81" s="401"/>
      <c r="K81" s="39" t="s">
        <v>88</v>
      </c>
      <c r="L81" s="30"/>
    </row>
    <row r="82" spans="1:12" ht="45.75" hidden="1" customHeight="1" outlineLevel="1">
      <c r="A82" s="28" t="s">
        <v>86</v>
      </c>
      <c r="B82" s="422" t="s">
        <v>90</v>
      </c>
      <c r="C82" s="423"/>
      <c r="D82" s="424"/>
      <c r="E82" s="400">
        <v>1698933967</v>
      </c>
      <c r="F82" s="401"/>
      <c r="G82" s="400">
        <v>0</v>
      </c>
      <c r="H82" s="401"/>
      <c r="I82" s="400">
        <f t="shared" si="4"/>
        <v>1698933967</v>
      </c>
      <c r="J82" s="401"/>
      <c r="K82" s="39" t="s">
        <v>88</v>
      </c>
      <c r="L82" s="30"/>
    </row>
    <row r="83" spans="1:12" ht="46.5" hidden="1" customHeight="1" outlineLevel="1">
      <c r="A83" s="116" t="s">
        <v>83</v>
      </c>
      <c r="B83" s="425" t="s">
        <v>91</v>
      </c>
      <c r="C83" s="425"/>
      <c r="D83" s="425"/>
      <c r="E83" s="400">
        <v>716000000</v>
      </c>
      <c r="F83" s="401"/>
      <c r="G83" s="400">
        <v>0</v>
      </c>
      <c r="H83" s="401"/>
      <c r="I83" s="400">
        <f t="shared" si="4"/>
        <v>716000000</v>
      </c>
      <c r="J83" s="401"/>
      <c r="K83" s="67" t="s">
        <v>820</v>
      </c>
      <c r="L83" s="31"/>
    </row>
    <row r="84" spans="1:12" ht="30.75" hidden="1" customHeight="1" outlineLevel="1">
      <c r="A84" s="115" t="s">
        <v>83</v>
      </c>
      <c r="B84" s="420" t="s">
        <v>92</v>
      </c>
      <c r="C84" s="420"/>
      <c r="D84" s="420"/>
      <c r="E84" s="400">
        <v>1200000000</v>
      </c>
      <c r="F84" s="401"/>
      <c r="G84" s="400">
        <v>0</v>
      </c>
      <c r="H84" s="401"/>
      <c r="I84" s="400">
        <f t="shared" si="4"/>
        <v>1200000000</v>
      </c>
      <c r="J84" s="401"/>
      <c r="K84" s="67" t="s">
        <v>820</v>
      </c>
      <c r="L84" s="32"/>
    </row>
    <row r="85" spans="1:12" ht="88.5" hidden="1" customHeight="1" outlineLevel="1">
      <c r="A85" s="115" t="s">
        <v>70</v>
      </c>
      <c r="B85" s="421" t="s">
        <v>93</v>
      </c>
      <c r="C85" s="421"/>
      <c r="D85" s="421"/>
      <c r="E85" s="400">
        <v>18033339258</v>
      </c>
      <c r="F85" s="401"/>
      <c r="G85" s="400">
        <v>0</v>
      </c>
      <c r="H85" s="401"/>
      <c r="I85" s="400">
        <f t="shared" si="4"/>
        <v>18033339258</v>
      </c>
      <c r="J85" s="401"/>
      <c r="K85" s="66" t="s">
        <v>94</v>
      </c>
      <c r="L85" s="33"/>
    </row>
    <row r="86" spans="1:12" ht="69.75" hidden="1" customHeight="1" outlineLevel="1">
      <c r="A86" s="117" t="s">
        <v>86</v>
      </c>
      <c r="B86" s="497" t="s">
        <v>95</v>
      </c>
      <c r="C86" s="497"/>
      <c r="D86" s="498"/>
      <c r="E86" s="400">
        <v>44672132177</v>
      </c>
      <c r="F86" s="401"/>
      <c r="G86" s="400">
        <v>0</v>
      </c>
      <c r="H86" s="401"/>
      <c r="I86" s="400">
        <f t="shared" si="4"/>
        <v>44672132177</v>
      </c>
      <c r="J86" s="401"/>
      <c r="K86" s="69" t="s">
        <v>96</v>
      </c>
      <c r="L86" s="50"/>
    </row>
    <row r="87" spans="1:12" ht="52.5" customHeight="1" collapsed="1">
      <c r="A87" s="20" t="s">
        <v>54</v>
      </c>
      <c r="B87" s="404">
        <f>+COUNTA(B77:D86)</f>
        <v>10</v>
      </c>
      <c r="C87" s="404"/>
      <c r="D87" s="404"/>
      <c r="E87" s="415">
        <f>SUM(E77:F86)</f>
        <v>105960649555</v>
      </c>
      <c r="F87" s="415"/>
      <c r="G87" s="415">
        <f>SUM(G77:H86)</f>
        <v>0</v>
      </c>
      <c r="H87" s="415"/>
      <c r="I87" s="415">
        <f>SUM(I77:J86)</f>
        <v>105960649555</v>
      </c>
      <c r="J87" s="415"/>
      <c r="K87" s="426"/>
      <c r="L87" s="427"/>
    </row>
    <row r="88" spans="1:12" ht="32.25" customHeight="1">
      <c r="A88" s="428" t="s">
        <v>55</v>
      </c>
      <c r="B88" s="428"/>
      <c r="C88" s="428"/>
      <c r="D88" s="428"/>
      <c r="E88" s="428"/>
      <c r="F88" s="428"/>
      <c r="G88" s="49"/>
      <c r="H88" s="49"/>
      <c r="I88" s="49"/>
      <c r="J88" s="49"/>
      <c r="K88" s="6"/>
      <c r="L88" s="17"/>
    </row>
    <row r="89" spans="1:12" ht="18" customHeight="1">
      <c r="E89" s="1"/>
      <c r="G89" s="49"/>
      <c r="H89" s="49"/>
      <c r="I89" s="49"/>
      <c r="J89" s="49"/>
      <c r="K89" s="6"/>
      <c r="L89" s="17"/>
    </row>
    <row r="90" spans="1:12" ht="27.75" customHeight="1">
      <c r="A90" s="404" t="s">
        <v>97</v>
      </c>
      <c r="B90" s="404"/>
      <c r="C90" s="404"/>
      <c r="D90" s="404"/>
      <c r="E90" s="404"/>
      <c r="F90" s="404"/>
      <c r="G90" s="404"/>
      <c r="H90" s="404"/>
      <c r="I90" s="404"/>
      <c r="J90" s="404"/>
      <c r="K90" s="404"/>
      <c r="L90" s="404"/>
    </row>
    <row r="91" spans="1:12" ht="54.75" customHeight="1">
      <c r="A91" s="14" t="s">
        <v>32</v>
      </c>
      <c r="B91" s="404" t="s">
        <v>33</v>
      </c>
      <c r="C91" s="404"/>
      <c r="D91" s="404"/>
      <c r="E91" s="404" t="s">
        <v>34</v>
      </c>
      <c r="F91" s="404"/>
      <c r="G91" s="404" t="s">
        <v>35</v>
      </c>
      <c r="H91" s="404"/>
      <c r="I91" s="404" t="s">
        <v>36</v>
      </c>
      <c r="J91" s="404"/>
      <c r="K91" s="14" t="s">
        <v>37</v>
      </c>
      <c r="L91" s="14" t="s">
        <v>38</v>
      </c>
    </row>
    <row r="92" spans="1:12" ht="111" customHeight="1" outlineLevel="1">
      <c r="A92" s="28" t="s">
        <v>98</v>
      </c>
      <c r="B92" s="406" t="s">
        <v>99</v>
      </c>
      <c r="C92" s="406"/>
      <c r="D92" s="406"/>
      <c r="E92" s="400">
        <v>7774148263</v>
      </c>
      <c r="F92" s="401"/>
      <c r="G92" s="400">
        <v>1916640000</v>
      </c>
      <c r="H92" s="401"/>
      <c r="I92" s="407">
        <f>+E92+G92</f>
        <v>9690788263</v>
      </c>
      <c r="J92" s="408"/>
      <c r="K92" s="180" t="s">
        <v>403</v>
      </c>
      <c r="L92" s="34"/>
    </row>
    <row r="93" spans="1:12" ht="80.25" customHeight="1" outlineLevel="1">
      <c r="A93" s="28" t="s">
        <v>98</v>
      </c>
      <c r="B93" s="406" t="s">
        <v>101</v>
      </c>
      <c r="C93" s="406"/>
      <c r="D93" s="406"/>
      <c r="E93" s="400">
        <v>278302508</v>
      </c>
      <c r="F93" s="401"/>
      <c r="G93" s="400">
        <v>0</v>
      </c>
      <c r="H93" s="401"/>
      <c r="I93" s="400">
        <f>+E93+G93</f>
        <v>278302508</v>
      </c>
      <c r="J93" s="401"/>
      <c r="K93" s="60" t="s">
        <v>102</v>
      </c>
      <c r="L93" s="34"/>
    </row>
    <row r="94" spans="1:12" ht="85.5" customHeight="1" outlineLevel="1">
      <c r="A94" s="28" t="s">
        <v>103</v>
      </c>
      <c r="B94" s="406" t="s">
        <v>104</v>
      </c>
      <c r="C94" s="406"/>
      <c r="D94" s="406"/>
      <c r="E94" s="400">
        <v>1090210000</v>
      </c>
      <c r="F94" s="401"/>
      <c r="G94" s="400">
        <v>0</v>
      </c>
      <c r="H94" s="401"/>
      <c r="I94" s="400">
        <v>1090210000</v>
      </c>
      <c r="J94" s="401"/>
      <c r="K94" s="60" t="s">
        <v>105</v>
      </c>
      <c r="L94" s="34"/>
    </row>
    <row r="95" spans="1:12" ht="87" customHeight="1" outlineLevel="1">
      <c r="A95" s="28" t="s">
        <v>98</v>
      </c>
      <c r="B95" s="406" t="s">
        <v>106</v>
      </c>
      <c r="C95" s="406"/>
      <c r="D95" s="406"/>
      <c r="E95" s="400">
        <v>3444578612</v>
      </c>
      <c r="F95" s="401"/>
      <c r="G95" s="400">
        <v>0</v>
      </c>
      <c r="H95" s="401"/>
      <c r="I95" s="400">
        <f>+E95+G95</f>
        <v>3444578612</v>
      </c>
      <c r="J95" s="401"/>
      <c r="K95" s="180" t="s">
        <v>711</v>
      </c>
      <c r="L95" s="34"/>
    </row>
    <row r="96" spans="1:12" ht="83.25" customHeight="1" outlineLevel="1">
      <c r="A96" s="28" t="s">
        <v>98</v>
      </c>
      <c r="B96" s="406" t="s">
        <v>107</v>
      </c>
      <c r="C96" s="406"/>
      <c r="D96" s="406"/>
      <c r="E96" s="400">
        <v>3743625098</v>
      </c>
      <c r="F96" s="401"/>
      <c r="G96" s="400">
        <v>2696650131</v>
      </c>
      <c r="H96" s="401"/>
      <c r="I96" s="400">
        <f>+E96+G96</f>
        <v>6440275229</v>
      </c>
      <c r="J96" s="401"/>
      <c r="K96" s="180" t="s">
        <v>405</v>
      </c>
      <c r="L96" s="34"/>
    </row>
    <row r="97" spans="1:12" ht="111" customHeight="1" outlineLevel="1">
      <c r="A97" s="28" t="s">
        <v>98</v>
      </c>
      <c r="B97" s="406" t="s">
        <v>109</v>
      </c>
      <c r="C97" s="406"/>
      <c r="D97" s="406"/>
      <c r="E97" s="400">
        <v>4582327956</v>
      </c>
      <c r="F97" s="401"/>
      <c r="G97" s="400">
        <v>2273240968</v>
      </c>
      <c r="H97" s="401"/>
      <c r="I97" s="400">
        <f>+E97+G97</f>
        <v>6855568924</v>
      </c>
      <c r="J97" s="401"/>
      <c r="K97" s="180" t="s">
        <v>405</v>
      </c>
      <c r="L97" s="34"/>
    </row>
    <row r="98" spans="1:12" ht="111" customHeight="1" outlineLevel="1">
      <c r="A98" s="28" t="s">
        <v>98</v>
      </c>
      <c r="B98" s="406" t="s">
        <v>111</v>
      </c>
      <c r="C98" s="406"/>
      <c r="D98" s="406"/>
      <c r="E98" s="400">
        <v>12000000000</v>
      </c>
      <c r="F98" s="401"/>
      <c r="G98" s="400">
        <v>0</v>
      </c>
      <c r="H98" s="401"/>
      <c r="I98" s="400">
        <f>+E98+G98</f>
        <v>12000000000</v>
      </c>
      <c r="J98" s="401"/>
      <c r="K98" s="60" t="s">
        <v>112</v>
      </c>
      <c r="L98" s="34"/>
    </row>
    <row r="99" spans="1:12" ht="57.75" customHeight="1" outlineLevel="1">
      <c r="A99" s="28" t="s">
        <v>113</v>
      </c>
      <c r="B99" s="399" t="s">
        <v>114</v>
      </c>
      <c r="C99" s="399"/>
      <c r="D99" s="399"/>
      <c r="E99" s="400">
        <v>23000000000</v>
      </c>
      <c r="F99" s="401"/>
      <c r="G99" s="400">
        <v>0</v>
      </c>
      <c r="H99" s="401"/>
      <c r="I99" s="400">
        <v>23000000000</v>
      </c>
      <c r="J99" s="401"/>
      <c r="K99" s="60" t="s">
        <v>115</v>
      </c>
      <c r="L99" s="34"/>
    </row>
    <row r="100" spans="1:12" ht="93.75" customHeight="1" outlineLevel="1">
      <c r="A100" s="28" t="s">
        <v>103</v>
      </c>
      <c r="B100" s="406" t="s">
        <v>116</v>
      </c>
      <c r="C100" s="406"/>
      <c r="D100" s="406"/>
      <c r="E100" s="400">
        <v>3017000000</v>
      </c>
      <c r="F100" s="401"/>
      <c r="G100" s="407">
        <v>0</v>
      </c>
      <c r="H100" s="408"/>
      <c r="I100" s="400">
        <v>3017000000</v>
      </c>
      <c r="J100" s="401"/>
      <c r="K100" s="67" t="s">
        <v>117</v>
      </c>
      <c r="L100" s="34"/>
    </row>
    <row r="101" spans="1:12" ht="42.75" customHeight="1" outlineLevel="1">
      <c r="A101" s="47" t="s">
        <v>103</v>
      </c>
      <c r="B101" s="406" t="s">
        <v>119</v>
      </c>
      <c r="C101" s="406"/>
      <c r="D101" s="406"/>
      <c r="E101" s="400">
        <v>2265810107</v>
      </c>
      <c r="F101" s="401"/>
      <c r="G101" s="400">
        <v>0</v>
      </c>
      <c r="H101" s="401"/>
      <c r="I101" s="400">
        <v>2265810107</v>
      </c>
      <c r="J101" s="401"/>
      <c r="K101" s="67" t="s">
        <v>120</v>
      </c>
      <c r="L101" s="35"/>
    </row>
    <row r="102" spans="1:12" ht="51.75" customHeight="1" outlineLevel="1">
      <c r="A102" s="47" t="s">
        <v>103</v>
      </c>
      <c r="B102" s="406" t="s">
        <v>121</v>
      </c>
      <c r="C102" s="406"/>
      <c r="D102" s="406"/>
      <c r="E102" s="400">
        <v>10014000000</v>
      </c>
      <c r="F102" s="401"/>
      <c r="G102" s="400">
        <v>0</v>
      </c>
      <c r="H102" s="401"/>
      <c r="I102" s="400">
        <v>10014000000</v>
      </c>
      <c r="J102" s="401"/>
      <c r="K102" s="67" t="s">
        <v>120</v>
      </c>
      <c r="L102" s="35"/>
    </row>
    <row r="103" spans="1:12" ht="37.5" customHeight="1" outlineLevel="1">
      <c r="A103" s="47" t="s">
        <v>113</v>
      </c>
      <c r="B103" s="406" t="s">
        <v>122</v>
      </c>
      <c r="C103" s="406"/>
      <c r="D103" s="406"/>
      <c r="E103" s="400">
        <v>9000000000</v>
      </c>
      <c r="F103" s="401"/>
      <c r="G103" s="400">
        <v>0</v>
      </c>
      <c r="H103" s="401"/>
      <c r="I103" s="400">
        <v>9000000000</v>
      </c>
      <c r="J103" s="401"/>
      <c r="K103" s="67" t="s">
        <v>115</v>
      </c>
      <c r="L103" s="35"/>
    </row>
    <row r="104" spans="1:12" ht="39" customHeight="1" outlineLevel="1">
      <c r="A104" s="47" t="s">
        <v>123</v>
      </c>
      <c r="B104" s="406" t="s">
        <v>124</v>
      </c>
      <c r="C104" s="406"/>
      <c r="D104" s="406"/>
      <c r="E104" s="400">
        <v>11763176301.999998</v>
      </c>
      <c r="F104" s="401"/>
      <c r="G104" s="400">
        <v>0</v>
      </c>
      <c r="H104" s="401"/>
      <c r="I104" s="400">
        <v>11763176301.999998</v>
      </c>
      <c r="J104" s="401"/>
      <c r="K104" s="67" t="s">
        <v>125</v>
      </c>
      <c r="L104" s="35"/>
    </row>
    <row r="105" spans="1:12" ht="42" customHeight="1" outlineLevel="1">
      <c r="A105" s="28" t="s">
        <v>123</v>
      </c>
      <c r="B105" s="399" t="s">
        <v>126</v>
      </c>
      <c r="C105" s="399"/>
      <c r="D105" s="399"/>
      <c r="E105" s="400">
        <f t="shared" ref="E105:E116" si="5">+I105</f>
        <v>9009284952</v>
      </c>
      <c r="F105" s="401"/>
      <c r="G105" s="400">
        <v>0</v>
      </c>
      <c r="H105" s="401"/>
      <c r="I105" s="400">
        <v>9009284952</v>
      </c>
      <c r="J105" s="401"/>
      <c r="K105" s="60" t="s">
        <v>125</v>
      </c>
      <c r="L105" s="34"/>
    </row>
    <row r="106" spans="1:12" ht="31.5" customHeight="1" outlineLevel="1">
      <c r="A106" s="28" t="s">
        <v>123</v>
      </c>
      <c r="B106" s="399" t="s">
        <v>127</v>
      </c>
      <c r="C106" s="399"/>
      <c r="D106" s="399"/>
      <c r="E106" s="400">
        <f t="shared" si="5"/>
        <v>5622405454</v>
      </c>
      <c r="F106" s="401"/>
      <c r="G106" s="400">
        <v>0</v>
      </c>
      <c r="H106" s="401"/>
      <c r="I106" s="400">
        <v>5622405454</v>
      </c>
      <c r="J106" s="401"/>
      <c r="K106" s="60" t="s">
        <v>125</v>
      </c>
      <c r="L106" s="34"/>
    </row>
    <row r="107" spans="1:12" ht="39" customHeight="1" outlineLevel="1">
      <c r="A107" s="28" t="s">
        <v>123</v>
      </c>
      <c r="B107" s="399" t="s">
        <v>128</v>
      </c>
      <c r="C107" s="399"/>
      <c r="D107" s="399"/>
      <c r="E107" s="400">
        <f t="shared" si="5"/>
        <v>5564125714</v>
      </c>
      <c r="F107" s="401"/>
      <c r="G107" s="400">
        <v>0</v>
      </c>
      <c r="H107" s="401"/>
      <c r="I107" s="400">
        <v>5564125714</v>
      </c>
      <c r="J107" s="401"/>
      <c r="K107" s="60" t="s">
        <v>125</v>
      </c>
      <c r="L107" s="34"/>
    </row>
    <row r="108" spans="1:12" ht="41.25" customHeight="1" outlineLevel="1">
      <c r="A108" s="28" t="s">
        <v>123</v>
      </c>
      <c r="B108" s="399" t="s">
        <v>129</v>
      </c>
      <c r="C108" s="399"/>
      <c r="D108" s="399"/>
      <c r="E108" s="400">
        <f t="shared" si="5"/>
        <v>5447394451</v>
      </c>
      <c r="F108" s="401"/>
      <c r="G108" s="400">
        <v>0</v>
      </c>
      <c r="H108" s="401"/>
      <c r="I108" s="400">
        <v>5447394451</v>
      </c>
      <c r="J108" s="401"/>
      <c r="K108" s="60" t="s">
        <v>125</v>
      </c>
      <c r="L108" s="34"/>
    </row>
    <row r="109" spans="1:12" ht="41.25" customHeight="1" outlineLevel="1">
      <c r="A109" s="28" t="s">
        <v>123</v>
      </c>
      <c r="B109" s="399" t="s">
        <v>130</v>
      </c>
      <c r="C109" s="399"/>
      <c r="D109" s="399"/>
      <c r="E109" s="400">
        <f t="shared" si="5"/>
        <v>4190085530</v>
      </c>
      <c r="F109" s="401"/>
      <c r="G109" s="400">
        <v>0</v>
      </c>
      <c r="H109" s="401"/>
      <c r="I109" s="400">
        <v>4190085530</v>
      </c>
      <c r="J109" s="401"/>
      <c r="K109" s="60" t="s">
        <v>125</v>
      </c>
      <c r="L109" s="34"/>
    </row>
    <row r="110" spans="1:12" ht="40.5" customHeight="1" outlineLevel="1">
      <c r="A110" s="28" t="s">
        <v>123</v>
      </c>
      <c r="B110" s="399" t="s">
        <v>131</v>
      </c>
      <c r="C110" s="399"/>
      <c r="D110" s="399"/>
      <c r="E110" s="400">
        <f t="shared" si="5"/>
        <v>4090286067</v>
      </c>
      <c r="F110" s="401"/>
      <c r="G110" s="400">
        <v>0</v>
      </c>
      <c r="H110" s="401"/>
      <c r="I110" s="400">
        <v>4090286067</v>
      </c>
      <c r="J110" s="401"/>
      <c r="K110" s="60" t="s">
        <v>125</v>
      </c>
      <c r="L110" s="34"/>
    </row>
    <row r="111" spans="1:12" ht="40.5" customHeight="1" outlineLevel="1">
      <c r="A111" s="28" t="s">
        <v>123</v>
      </c>
      <c r="B111" s="399" t="s">
        <v>132</v>
      </c>
      <c r="C111" s="399"/>
      <c r="D111" s="399"/>
      <c r="E111" s="400">
        <f t="shared" si="5"/>
        <v>3980448857</v>
      </c>
      <c r="F111" s="401"/>
      <c r="G111" s="400">
        <v>0</v>
      </c>
      <c r="H111" s="401"/>
      <c r="I111" s="400">
        <v>3980448857</v>
      </c>
      <c r="J111" s="401"/>
      <c r="K111" s="60" t="s">
        <v>125</v>
      </c>
      <c r="L111" s="34"/>
    </row>
    <row r="112" spans="1:12" ht="40.5" customHeight="1" outlineLevel="1">
      <c r="A112" s="28" t="s">
        <v>123</v>
      </c>
      <c r="B112" s="399" t="s">
        <v>133</v>
      </c>
      <c r="C112" s="399"/>
      <c r="D112" s="399"/>
      <c r="E112" s="400">
        <f t="shared" si="5"/>
        <v>3852618280</v>
      </c>
      <c r="F112" s="401"/>
      <c r="G112" s="400">
        <v>0</v>
      </c>
      <c r="H112" s="401"/>
      <c r="I112" s="400">
        <v>3852618280</v>
      </c>
      <c r="J112" s="401"/>
      <c r="K112" s="60" t="s">
        <v>125</v>
      </c>
      <c r="L112" s="34"/>
    </row>
    <row r="113" spans="1:12" ht="42" customHeight="1" outlineLevel="1">
      <c r="A113" s="28" t="s">
        <v>123</v>
      </c>
      <c r="B113" s="399" t="s">
        <v>134</v>
      </c>
      <c r="C113" s="399"/>
      <c r="D113" s="399"/>
      <c r="E113" s="400">
        <f t="shared" si="5"/>
        <v>3261334360</v>
      </c>
      <c r="F113" s="401"/>
      <c r="G113" s="400">
        <v>0</v>
      </c>
      <c r="H113" s="401"/>
      <c r="I113" s="400">
        <v>3261334360</v>
      </c>
      <c r="J113" s="401"/>
      <c r="K113" s="60" t="s">
        <v>125</v>
      </c>
      <c r="L113" s="34"/>
    </row>
    <row r="114" spans="1:12" ht="42" customHeight="1" outlineLevel="1">
      <c r="A114" s="28" t="s">
        <v>123</v>
      </c>
      <c r="B114" s="399" t="s">
        <v>135</v>
      </c>
      <c r="C114" s="399"/>
      <c r="D114" s="399"/>
      <c r="E114" s="400">
        <f t="shared" si="5"/>
        <v>3250675512</v>
      </c>
      <c r="F114" s="401"/>
      <c r="G114" s="400">
        <v>0</v>
      </c>
      <c r="H114" s="401"/>
      <c r="I114" s="400">
        <v>3250675512</v>
      </c>
      <c r="J114" s="401"/>
      <c r="K114" s="60" t="s">
        <v>125</v>
      </c>
      <c r="L114" s="34"/>
    </row>
    <row r="115" spans="1:12" ht="42" customHeight="1" outlineLevel="1">
      <c r="A115" s="28" t="s">
        <v>123</v>
      </c>
      <c r="B115" s="399" t="s">
        <v>136</v>
      </c>
      <c r="C115" s="399"/>
      <c r="D115" s="399"/>
      <c r="E115" s="400">
        <f t="shared" si="5"/>
        <v>3115836458</v>
      </c>
      <c r="F115" s="401"/>
      <c r="G115" s="400">
        <v>0</v>
      </c>
      <c r="H115" s="401"/>
      <c r="I115" s="400">
        <v>3115836458</v>
      </c>
      <c r="J115" s="401"/>
      <c r="K115" s="60" t="s">
        <v>125</v>
      </c>
      <c r="L115" s="34"/>
    </row>
    <row r="116" spans="1:12" ht="42" customHeight="1" outlineLevel="1">
      <c r="A116" s="28" t="s">
        <v>123</v>
      </c>
      <c r="B116" s="399" t="s">
        <v>137</v>
      </c>
      <c r="C116" s="399"/>
      <c r="D116" s="399"/>
      <c r="E116" s="400">
        <f t="shared" si="5"/>
        <v>2111434549</v>
      </c>
      <c r="F116" s="401"/>
      <c r="G116" s="400">
        <v>0</v>
      </c>
      <c r="H116" s="401"/>
      <c r="I116" s="400">
        <v>2111434549</v>
      </c>
      <c r="J116" s="401"/>
      <c r="K116" s="60" t="s">
        <v>125</v>
      </c>
      <c r="L116" s="34"/>
    </row>
    <row r="117" spans="1:12" ht="56.25" customHeight="1" outlineLevel="1">
      <c r="A117" s="47" t="s">
        <v>103</v>
      </c>
      <c r="B117" s="406" t="s">
        <v>138</v>
      </c>
      <c r="C117" s="406"/>
      <c r="D117" s="406"/>
      <c r="E117" s="400">
        <v>15118265226</v>
      </c>
      <c r="F117" s="401"/>
      <c r="G117" s="400">
        <v>0</v>
      </c>
      <c r="H117" s="401"/>
      <c r="I117" s="400">
        <v>15118265226</v>
      </c>
      <c r="J117" s="401"/>
      <c r="K117" s="67" t="s">
        <v>120</v>
      </c>
      <c r="L117" s="35"/>
    </row>
    <row r="118" spans="1:12" ht="55.5" customHeight="1" outlineLevel="1">
      <c r="A118" s="47" t="s">
        <v>70</v>
      </c>
      <c r="B118" s="406" t="s">
        <v>139</v>
      </c>
      <c r="C118" s="406"/>
      <c r="D118" s="406"/>
      <c r="E118" s="400">
        <v>18489438308</v>
      </c>
      <c r="F118" s="401"/>
      <c r="G118" s="400">
        <v>0</v>
      </c>
      <c r="H118" s="401"/>
      <c r="I118" s="400">
        <v>18489438308</v>
      </c>
      <c r="J118" s="401"/>
      <c r="K118" s="67" t="s">
        <v>140</v>
      </c>
      <c r="L118" s="35"/>
    </row>
    <row r="119" spans="1:12" ht="93.75" customHeight="1" outlineLevel="1">
      <c r="A119" s="47" t="s">
        <v>103</v>
      </c>
      <c r="B119" s="406" t="s">
        <v>141</v>
      </c>
      <c r="C119" s="406"/>
      <c r="D119" s="406"/>
      <c r="E119" s="400">
        <v>14933900180</v>
      </c>
      <c r="F119" s="401"/>
      <c r="G119" s="400">
        <v>0</v>
      </c>
      <c r="H119" s="401"/>
      <c r="I119" s="400">
        <v>14933900180</v>
      </c>
      <c r="J119" s="401"/>
      <c r="K119" s="67" t="s">
        <v>120</v>
      </c>
      <c r="L119" s="35"/>
    </row>
    <row r="120" spans="1:12" ht="48" customHeight="1" outlineLevel="1">
      <c r="A120" s="47" t="s">
        <v>113</v>
      </c>
      <c r="B120" s="406" t="s">
        <v>142</v>
      </c>
      <c r="C120" s="406"/>
      <c r="D120" s="406"/>
      <c r="E120" s="400">
        <v>4500000000</v>
      </c>
      <c r="F120" s="401"/>
      <c r="G120" s="400">
        <v>0</v>
      </c>
      <c r="H120" s="401"/>
      <c r="I120" s="400">
        <v>4500000000</v>
      </c>
      <c r="J120" s="401"/>
      <c r="K120" s="67" t="s">
        <v>115</v>
      </c>
      <c r="L120" s="35"/>
    </row>
    <row r="121" spans="1:12" ht="48" customHeight="1" outlineLevel="1">
      <c r="A121" s="47" t="s">
        <v>113</v>
      </c>
      <c r="B121" s="406" t="s">
        <v>143</v>
      </c>
      <c r="C121" s="406"/>
      <c r="D121" s="406"/>
      <c r="E121" s="400">
        <v>3300000000</v>
      </c>
      <c r="F121" s="401"/>
      <c r="G121" s="400">
        <v>0</v>
      </c>
      <c r="H121" s="401"/>
      <c r="I121" s="400">
        <v>3300000000</v>
      </c>
      <c r="J121" s="401"/>
      <c r="K121" s="67" t="s">
        <v>115</v>
      </c>
      <c r="L121" s="35"/>
    </row>
    <row r="122" spans="1:12" ht="48" customHeight="1" outlineLevel="1">
      <c r="A122" s="47" t="s">
        <v>113</v>
      </c>
      <c r="B122" s="406" t="s">
        <v>144</v>
      </c>
      <c r="C122" s="406"/>
      <c r="D122" s="406"/>
      <c r="E122" s="400">
        <v>3300000000</v>
      </c>
      <c r="F122" s="401"/>
      <c r="G122" s="400">
        <v>0</v>
      </c>
      <c r="H122" s="401"/>
      <c r="I122" s="400">
        <v>3300000000</v>
      </c>
      <c r="J122" s="401"/>
      <c r="K122" s="67" t="s">
        <v>115</v>
      </c>
      <c r="L122" s="35"/>
    </row>
    <row r="123" spans="1:12" ht="48" customHeight="1" outlineLevel="1">
      <c r="A123" s="47" t="s">
        <v>113</v>
      </c>
      <c r="B123" s="406" t="s">
        <v>145</v>
      </c>
      <c r="C123" s="406"/>
      <c r="D123" s="406"/>
      <c r="E123" s="400">
        <v>3300000000</v>
      </c>
      <c r="F123" s="401"/>
      <c r="G123" s="400">
        <v>0</v>
      </c>
      <c r="H123" s="401"/>
      <c r="I123" s="400">
        <v>3300000000</v>
      </c>
      <c r="J123" s="401"/>
      <c r="K123" s="67" t="s">
        <v>115</v>
      </c>
      <c r="L123" s="35"/>
    </row>
    <row r="124" spans="1:12" ht="50.25" customHeight="1" outlineLevel="1">
      <c r="A124" s="47" t="s">
        <v>113</v>
      </c>
      <c r="B124" s="406" t="s">
        <v>146</v>
      </c>
      <c r="C124" s="406"/>
      <c r="D124" s="406"/>
      <c r="E124" s="400">
        <v>3300000000</v>
      </c>
      <c r="F124" s="401"/>
      <c r="G124" s="400">
        <v>0</v>
      </c>
      <c r="H124" s="401"/>
      <c r="I124" s="400">
        <v>3300000000</v>
      </c>
      <c r="J124" s="401"/>
      <c r="K124" s="67" t="s">
        <v>115</v>
      </c>
      <c r="L124" s="35"/>
    </row>
    <row r="125" spans="1:12" ht="50.25" customHeight="1" outlineLevel="1">
      <c r="A125" s="47" t="s">
        <v>113</v>
      </c>
      <c r="B125" s="406" t="s">
        <v>147</v>
      </c>
      <c r="C125" s="406"/>
      <c r="D125" s="406"/>
      <c r="E125" s="400">
        <v>3300000000</v>
      </c>
      <c r="F125" s="401"/>
      <c r="G125" s="400">
        <v>0</v>
      </c>
      <c r="H125" s="401"/>
      <c r="I125" s="400">
        <v>3300000000</v>
      </c>
      <c r="J125" s="401"/>
      <c r="K125" s="67" t="s">
        <v>115</v>
      </c>
      <c r="L125" s="35"/>
    </row>
    <row r="126" spans="1:12" ht="50.25" customHeight="1" outlineLevel="1">
      <c r="A126" s="47" t="s">
        <v>113</v>
      </c>
      <c r="B126" s="406" t="s">
        <v>148</v>
      </c>
      <c r="C126" s="406"/>
      <c r="D126" s="406"/>
      <c r="E126" s="400">
        <v>3300000000</v>
      </c>
      <c r="F126" s="401"/>
      <c r="G126" s="400">
        <v>0</v>
      </c>
      <c r="H126" s="401"/>
      <c r="I126" s="400">
        <v>3300000000</v>
      </c>
      <c r="J126" s="401"/>
      <c r="K126" s="67" t="s">
        <v>115</v>
      </c>
      <c r="L126" s="35"/>
    </row>
    <row r="127" spans="1:12" ht="50.25" customHeight="1" outlineLevel="1">
      <c r="A127" s="47" t="s">
        <v>113</v>
      </c>
      <c r="B127" s="406" t="s">
        <v>149</v>
      </c>
      <c r="C127" s="406"/>
      <c r="D127" s="406"/>
      <c r="E127" s="400">
        <v>3300000000</v>
      </c>
      <c r="F127" s="401"/>
      <c r="G127" s="400">
        <v>0</v>
      </c>
      <c r="H127" s="401"/>
      <c r="I127" s="400">
        <v>3300000000</v>
      </c>
      <c r="J127" s="401"/>
      <c r="K127" s="67" t="s">
        <v>115</v>
      </c>
      <c r="L127" s="35"/>
    </row>
    <row r="128" spans="1:12" ht="48.75" customHeight="1" outlineLevel="1">
      <c r="A128" s="47" t="s">
        <v>113</v>
      </c>
      <c r="B128" s="406" t="s">
        <v>150</v>
      </c>
      <c r="C128" s="406"/>
      <c r="D128" s="406"/>
      <c r="E128" s="400">
        <v>3300000000</v>
      </c>
      <c r="F128" s="401"/>
      <c r="G128" s="400">
        <v>0</v>
      </c>
      <c r="H128" s="401"/>
      <c r="I128" s="400">
        <v>3300000000</v>
      </c>
      <c r="J128" s="401"/>
      <c r="K128" s="67" t="s">
        <v>115</v>
      </c>
      <c r="L128" s="35"/>
    </row>
    <row r="129" spans="1:12" ht="48.75" customHeight="1" outlineLevel="1">
      <c r="A129" s="47" t="s">
        <v>113</v>
      </c>
      <c r="B129" s="406" t="s">
        <v>151</v>
      </c>
      <c r="C129" s="406"/>
      <c r="D129" s="406"/>
      <c r="E129" s="400">
        <v>3300000000</v>
      </c>
      <c r="F129" s="401"/>
      <c r="G129" s="400">
        <v>0</v>
      </c>
      <c r="H129" s="401"/>
      <c r="I129" s="400">
        <v>3300000000</v>
      </c>
      <c r="J129" s="401"/>
      <c r="K129" s="67" t="s">
        <v>115</v>
      </c>
      <c r="L129" s="35"/>
    </row>
    <row r="130" spans="1:12" ht="48.75" customHeight="1" outlineLevel="1">
      <c r="A130" s="47" t="s">
        <v>113</v>
      </c>
      <c r="B130" s="406" t="s">
        <v>152</v>
      </c>
      <c r="C130" s="406"/>
      <c r="D130" s="406"/>
      <c r="E130" s="400">
        <v>3300000000</v>
      </c>
      <c r="F130" s="401"/>
      <c r="G130" s="400">
        <v>0</v>
      </c>
      <c r="H130" s="401"/>
      <c r="I130" s="400">
        <v>3300000000</v>
      </c>
      <c r="J130" s="401"/>
      <c r="K130" s="67" t="s">
        <v>115</v>
      </c>
      <c r="L130" s="35"/>
    </row>
    <row r="131" spans="1:12" ht="48.75" customHeight="1" outlineLevel="1">
      <c r="A131" s="47" t="s">
        <v>113</v>
      </c>
      <c r="B131" s="406" t="s">
        <v>153</v>
      </c>
      <c r="C131" s="406"/>
      <c r="D131" s="406"/>
      <c r="E131" s="400">
        <v>3300000000</v>
      </c>
      <c r="F131" s="401"/>
      <c r="G131" s="400">
        <v>0</v>
      </c>
      <c r="H131" s="401"/>
      <c r="I131" s="400">
        <v>3300000000</v>
      </c>
      <c r="J131" s="401"/>
      <c r="K131" s="67" t="s">
        <v>115</v>
      </c>
      <c r="L131" s="35"/>
    </row>
    <row r="132" spans="1:12" ht="48" customHeight="1" outlineLevel="1">
      <c r="A132" s="47" t="s">
        <v>113</v>
      </c>
      <c r="B132" s="406" t="s">
        <v>154</v>
      </c>
      <c r="C132" s="406"/>
      <c r="D132" s="406"/>
      <c r="E132" s="400">
        <v>3300000000</v>
      </c>
      <c r="F132" s="401"/>
      <c r="G132" s="400">
        <v>0</v>
      </c>
      <c r="H132" s="401"/>
      <c r="I132" s="400">
        <v>3300000000</v>
      </c>
      <c r="J132" s="401"/>
      <c r="K132" s="67" t="s">
        <v>115</v>
      </c>
      <c r="L132" s="35"/>
    </row>
    <row r="133" spans="1:12" ht="48" customHeight="1" outlineLevel="1">
      <c r="A133" s="47" t="s">
        <v>113</v>
      </c>
      <c r="B133" s="406" t="s">
        <v>155</v>
      </c>
      <c r="C133" s="406"/>
      <c r="D133" s="406"/>
      <c r="E133" s="400">
        <v>3300000000</v>
      </c>
      <c r="F133" s="401"/>
      <c r="G133" s="400">
        <v>0</v>
      </c>
      <c r="H133" s="401"/>
      <c r="I133" s="400">
        <v>3300000000</v>
      </c>
      <c r="J133" s="401"/>
      <c r="K133" s="67" t="s">
        <v>115</v>
      </c>
      <c r="L133" s="35"/>
    </row>
    <row r="134" spans="1:12" ht="48" customHeight="1" outlineLevel="1">
      <c r="A134" s="47" t="s">
        <v>113</v>
      </c>
      <c r="B134" s="406" t="s">
        <v>156</v>
      </c>
      <c r="C134" s="406"/>
      <c r="D134" s="406"/>
      <c r="E134" s="400">
        <v>3300000000</v>
      </c>
      <c r="F134" s="401"/>
      <c r="G134" s="400">
        <v>0</v>
      </c>
      <c r="H134" s="401"/>
      <c r="I134" s="400">
        <v>3300000000</v>
      </c>
      <c r="J134" s="401"/>
      <c r="K134" s="67" t="s">
        <v>115</v>
      </c>
      <c r="L134" s="35"/>
    </row>
    <row r="135" spans="1:12" ht="48" customHeight="1" outlineLevel="1">
      <c r="A135" s="47" t="s">
        <v>113</v>
      </c>
      <c r="B135" s="406" t="s">
        <v>157</v>
      </c>
      <c r="C135" s="406"/>
      <c r="D135" s="406"/>
      <c r="E135" s="400">
        <v>3300000000</v>
      </c>
      <c r="F135" s="401"/>
      <c r="G135" s="400">
        <v>0</v>
      </c>
      <c r="H135" s="401"/>
      <c r="I135" s="400">
        <v>3300000000</v>
      </c>
      <c r="J135" s="401"/>
      <c r="K135" s="67" t="s">
        <v>115</v>
      </c>
      <c r="L135" s="35"/>
    </row>
    <row r="136" spans="1:12" ht="48" customHeight="1" outlineLevel="1">
      <c r="A136" s="47" t="s">
        <v>113</v>
      </c>
      <c r="B136" s="406" t="s">
        <v>158</v>
      </c>
      <c r="C136" s="406"/>
      <c r="D136" s="406"/>
      <c r="E136" s="400">
        <v>3300000000</v>
      </c>
      <c r="F136" s="401"/>
      <c r="G136" s="400">
        <v>0</v>
      </c>
      <c r="H136" s="401"/>
      <c r="I136" s="400">
        <v>3300000000</v>
      </c>
      <c r="J136" s="401"/>
      <c r="K136" s="67" t="s">
        <v>115</v>
      </c>
      <c r="L136" s="35"/>
    </row>
    <row r="137" spans="1:12" ht="48" customHeight="1" outlineLevel="1">
      <c r="A137" s="47" t="s">
        <v>113</v>
      </c>
      <c r="B137" s="406" t="s">
        <v>159</v>
      </c>
      <c r="C137" s="406"/>
      <c r="D137" s="406"/>
      <c r="E137" s="400">
        <v>3300000000</v>
      </c>
      <c r="F137" s="401"/>
      <c r="G137" s="400">
        <v>0</v>
      </c>
      <c r="H137" s="401"/>
      <c r="I137" s="400">
        <v>3300000000</v>
      </c>
      <c r="J137" s="401"/>
      <c r="K137" s="67" t="s">
        <v>115</v>
      </c>
      <c r="L137" s="54"/>
    </row>
    <row r="138" spans="1:12" ht="48" customHeight="1" outlineLevel="1">
      <c r="A138" s="47" t="s">
        <v>113</v>
      </c>
      <c r="B138" s="406" t="s">
        <v>160</v>
      </c>
      <c r="C138" s="406"/>
      <c r="D138" s="406"/>
      <c r="E138" s="400">
        <v>3000000000</v>
      </c>
      <c r="F138" s="401"/>
      <c r="G138" s="400">
        <v>0</v>
      </c>
      <c r="H138" s="401"/>
      <c r="I138" s="400">
        <v>3000000000</v>
      </c>
      <c r="J138" s="401"/>
      <c r="K138" s="67" t="s">
        <v>115</v>
      </c>
      <c r="L138" s="35"/>
    </row>
    <row r="139" spans="1:12" ht="61.5" customHeight="1" outlineLevel="1">
      <c r="A139" s="47" t="s">
        <v>113</v>
      </c>
      <c r="B139" s="406" t="s">
        <v>161</v>
      </c>
      <c r="C139" s="406"/>
      <c r="D139" s="406"/>
      <c r="E139" s="400">
        <v>6500000000</v>
      </c>
      <c r="F139" s="401"/>
      <c r="G139" s="400">
        <v>0</v>
      </c>
      <c r="H139" s="401"/>
      <c r="I139" s="400">
        <v>6500000000</v>
      </c>
      <c r="J139" s="401"/>
      <c r="K139" s="67" t="s">
        <v>115</v>
      </c>
      <c r="L139" s="35"/>
    </row>
    <row r="140" spans="1:12" ht="69.75" customHeight="1" outlineLevel="1">
      <c r="A140" s="47" t="s">
        <v>103</v>
      </c>
      <c r="B140" s="406" t="s">
        <v>162</v>
      </c>
      <c r="C140" s="406"/>
      <c r="D140" s="406"/>
      <c r="E140" s="400">
        <v>320000000</v>
      </c>
      <c r="F140" s="401"/>
      <c r="G140" s="400">
        <v>0</v>
      </c>
      <c r="H140" s="401"/>
      <c r="I140" s="400">
        <v>320000000</v>
      </c>
      <c r="J140" s="401"/>
      <c r="K140" s="67" t="s">
        <v>117</v>
      </c>
      <c r="L140" s="35"/>
    </row>
    <row r="141" spans="1:12" ht="93.75" customHeight="1" outlineLevel="1">
      <c r="A141" s="47" t="s">
        <v>98</v>
      </c>
      <c r="B141" s="406" t="s">
        <v>163</v>
      </c>
      <c r="C141" s="406"/>
      <c r="D141" s="406"/>
      <c r="E141" s="400">
        <v>18000000000</v>
      </c>
      <c r="F141" s="401"/>
      <c r="G141" s="400">
        <v>0</v>
      </c>
      <c r="H141" s="401"/>
      <c r="I141" s="400">
        <f>+E141+G141</f>
        <v>18000000000</v>
      </c>
      <c r="J141" s="401"/>
      <c r="K141" s="180" t="s">
        <v>711</v>
      </c>
      <c r="L141" s="35"/>
    </row>
    <row r="142" spans="1:12" ht="75" customHeight="1" outlineLevel="1">
      <c r="A142" s="28" t="s">
        <v>98</v>
      </c>
      <c r="B142" s="406" t="s">
        <v>165</v>
      </c>
      <c r="C142" s="406"/>
      <c r="D142" s="406"/>
      <c r="E142" s="400">
        <v>856208160</v>
      </c>
      <c r="F142" s="401"/>
      <c r="G142" s="400">
        <v>0</v>
      </c>
      <c r="H142" s="401"/>
      <c r="I142" s="400">
        <f>+E142+G142</f>
        <v>856208160</v>
      </c>
      <c r="J142" s="401"/>
      <c r="K142" s="60" t="s">
        <v>112</v>
      </c>
      <c r="L142" s="34"/>
    </row>
    <row r="143" spans="1:12" ht="51.75" customHeight="1" outlineLevel="1">
      <c r="A143" s="28" t="s">
        <v>70</v>
      </c>
      <c r="B143" s="406" t="s">
        <v>166</v>
      </c>
      <c r="C143" s="406"/>
      <c r="D143" s="406"/>
      <c r="E143" s="400">
        <v>3255584463</v>
      </c>
      <c r="F143" s="401"/>
      <c r="G143" s="400">
        <v>0</v>
      </c>
      <c r="H143" s="401"/>
      <c r="I143" s="400">
        <f>+G143+E143</f>
        <v>3255584463</v>
      </c>
      <c r="J143" s="401"/>
      <c r="K143" s="60" t="s">
        <v>140</v>
      </c>
      <c r="L143" s="34"/>
    </row>
    <row r="144" spans="1:12" ht="123.75" customHeight="1" outlineLevel="1">
      <c r="A144" s="28" t="s">
        <v>98</v>
      </c>
      <c r="B144" s="429" t="s">
        <v>167</v>
      </c>
      <c r="C144" s="429"/>
      <c r="D144" s="430"/>
      <c r="E144" s="400">
        <v>15000000000</v>
      </c>
      <c r="F144" s="401"/>
      <c r="G144" s="407">
        <v>3750000000</v>
      </c>
      <c r="H144" s="408"/>
      <c r="I144" s="400">
        <f>+G144+E144</f>
        <v>18750000000</v>
      </c>
      <c r="J144" s="401"/>
      <c r="K144" s="67" t="s">
        <v>405</v>
      </c>
      <c r="L144" s="38"/>
    </row>
    <row r="145" spans="1:12" ht="93.75" customHeight="1" outlineLevel="1">
      <c r="A145" s="28" t="s">
        <v>98</v>
      </c>
      <c r="B145" s="429" t="s">
        <v>169</v>
      </c>
      <c r="C145" s="429"/>
      <c r="D145" s="430"/>
      <c r="E145" s="400">
        <v>5000000000</v>
      </c>
      <c r="F145" s="401"/>
      <c r="G145" s="407">
        <v>1250000000</v>
      </c>
      <c r="H145" s="408"/>
      <c r="I145" s="400">
        <f>+G145+E145</f>
        <v>6250000000</v>
      </c>
      <c r="J145" s="401"/>
      <c r="K145" s="67" t="s">
        <v>405</v>
      </c>
      <c r="L145" s="38"/>
    </row>
    <row r="146" spans="1:12" ht="118.5" customHeight="1" outlineLevel="1">
      <c r="A146" s="28" t="s">
        <v>98</v>
      </c>
      <c r="B146" s="429" t="s">
        <v>170</v>
      </c>
      <c r="C146" s="429"/>
      <c r="D146" s="430"/>
      <c r="E146" s="400">
        <v>2000000000</v>
      </c>
      <c r="F146" s="401"/>
      <c r="G146" s="407">
        <v>500000000</v>
      </c>
      <c r="H146" s="408"/>
      <c r="I146" s="400">
        <f>+G146+E146</f>
        <v>2500000000</v>
      </c>
      <c r="J146" s="401"/>
      <c r="K146" s="67" t="s">
        <v>405</v>
      </c>
      <c r="L146" s="38"/>
    </row>
    <row r="147" spans="1:12" ht="64.5" customHeight="1" outlineLevel="1">
      <c r="A147" s="28" t="s">
        <v>98</v>
      </c>
      <c r="B147" s="431" t="s">
        <v>171</v>
      </c>
      <c r="C147" s="431"/>
      <c r="D147" s="432"/>
      <c r="E147" s="400">
        <v>25000000000</v>
      </c>
      <c r="F147" s="401"/>
      <c r="G147" s="407">
        <v>5000000000</v>
      </c>
      <c r="H147" s="408"/>
      <c r="I147" s="407">
        <f>+G147+E147</f>
        <v>30000000000</v>
      </c>
      <c r="J147" s="408"/>
      <c r="K147" s="303" t="s">
        <v>833</v>
      </c>
      <c r="L147" s="38"/>
    </row>
    <row r="148" spans="1:12" ht="94.5" customHeight="1" outlineLevel="1">
      <c r="A148" s="221" t="s">
        <v>98</v>
      </c>
      <c r="B148" s="433" t="s">
        <v>859</v>
      </c>
      <c r="C148" s="434"/>
      <c r="D148" s="435"/>
      <c r="E148" s="436">
        <v>15509023746</v>
      </c>
      <c r="F148" s="437"/>
      <c r="G148" s="438">
        <v>13006394116</v>
      </c>
      <c r="H148" s="439"/>
      <c r="I148" s="438">
        <f t="shared" ref="I148" si="6">+G148+E148</f>
        <v>28515417862</v>
      </c>
      <c r="J148" s="439"/>
      <c r="K148" s="267" t="s">
        <v>405</v>
      </c>
      <c r="L148" s="268" t="s">
        <v>860</v>
      </c>
    </row>
    <row r="149" spans="1:12" ht="50.25" customHeight="1">
      <c r="A149" s="20" t="s">
        <v>54</v>
      </c>
      <c r="B149" s="404">
        <f>+COUNTA(B92:D148)</f>
        <v>57</v>
      </c>
      <c r="C149" s="404"/>
      <c r="D149" s="404"/>
      <c r="E149" s="415">
        <f>SUM(E92:F148)</f>
        <v>349051529113</v>
      </c>
      <c r="F149" s="415"/>
      <c r="G149" s="415">
        <f>SUM(G92:H148)</f>
        <v>30392925215</v>
      </c>
      <c r="H149" s="415"/>
      <c r="I149" s="415">
        <f>SUM(I92:J148)</f>
        <v>379444454328</v>
      </c>
      <c r="J149" s="415"/>
      <c r="K149" s="417"/>
      <c r="L149" s="417"/>
    </row>
    <row r="150" spans="1:12" ht="30" customHeight="1">
      <c r="A150" s="413" t="s">
        <v>55</v>
      </c>
      <c r="B150" s="413"/>
      <c r="C150" s="413"/>
      <c r="D150" s="413"/>
      <c r="E150" s="413"/>
      <c r="F150" s="21"/>
      <c r="G150" s="21"/>
      <c r="H150" s="21"/>
      <c r="I150" s="21"/>
      <c r="J150" s="21"/>
      <c r="K150" s="18"/>
      <c r="L150" s="18"/>
    </row>
    <row r="151" spans="1:12" ht="15" customHeight="1">
      <c r="A151" s="48"/>
      <c r="B151" s="48"/>
      <c r="C151" s="48"/>
      <c r="D151" s="48"/>
      <c r="E151" s="48"/>
      <c r="F151" s="21"/>
      <c r="G151" s="21"/>
      <c r="H151" s="21"/>
      <c r="I151" s="21"/>
      <c r="J151" s="21"/>
      <c r="K151" s="63"/>
      <c r="L151" s="18"/>
    </row>
    <row r="152" spans="1:12" ht="24.75" customHeight="1">
      <c r="A152" s="404" t="s">
        <v>174</v>
      </c>
      <c r="B152" s="404"/>
      <c r="C152" s="404"/>
      <c r="D152" s="404"/>
      <c r="E152" s="404"/>
      <c r="F152" s="404"/>
      <c r="G152" s="404"/>
      <c r="H152" s="404"/>
      <c r="I152" s="404"/>
      <c r="J152" s="404"/>
      <c r="K152" s="404"/>
      <c r="L152" s="404"/>
    </row>
    <row r="153" spans="1:12" ht="36" customHeight="1">
      <c r="A153" s="14" t="s">
        <v>32</v>
      </c>
      <c r="B153" s="404" t="s">
        <v>33</v>
      </c>
      <c r="C153" s="404"/>
      <c r="D153" s="404"/>
      <c r="E153" s="404" t="s">
        <v>34</v>
      </c>
      <c r="F153" s="404"/>
      <c r="G153" s="404" t="s">
        <v>35</v>
      </c>
      <c r="H153" s="404"/>
      <c r="I153" s="404" t="s">
        <v>36</v>
      </c>
      <c r="J153" s="404"/>
      <c r="K153" s="14" t="s">
        <v>37</v>
      </c>
      <c r="L153" s="14" t="s">
        <v>38</v>
      </c>
    </row>
    <row r="154" spans="1:12" ht="84" hidden="1" customHeight="1" outlineLevel="1">
      <c r="A154" s="29" t="s">
        <v>175</v>
      </c>
      <c r="B154" s="399" t="s">
        <v>176</v>
      </c>
      <c r="C154" s="399"/>
      <c r="D154" s="399"/>
      <c r="E154" s="400">
        <v>37000000000</v>
      </c>
      <c r="F154" s="401"/>
      <c r="G154" s="400">
        <v>5000000000</v>
      </c>
      <c r="H154" s="401"/>
      <c r="I154" s="400">
        <f t="shared" ref="I154:I164" si="7">+G154+E154</f>
        <v>42000000000</v>
      </c>
      <c r="J154" s="401"/>
      <c r="K154" s="39" t="s">
        <v>728</v>
      </c>
      <c r="L154" s="34"/>
    </row>
    <row r="155" spans="1:12" ht="67.5" hidden="1" customHeight="1" outlineLevel="1">
      <c r="A155" s="29" t="s">
        <v>175</v>
      </c>
      <c r="B155" s="399" t="s">
        <v>179</v>
      </c>
      <c r="C155" s="399"/>
      <c r="D155" s="399"/>
      <c r="E155" s="411">
        <v>0</v>
      </c>
      <c r="F155" s="412"/>
      <c r="G155" s="411">
        <v>36895891663</v>
      </c>
      <c r="H155" s="412"/>
      <c r="I155" s="400">
        <f t="shared" si="7"/>
        <v>36895891663</v>
      </c>
      <c r="J155" s="401"/>
      <c r="K155" s="181" t="s">
        <v>411</v>
      </c>
      <c r="L155" s="34"/>
    </row>
    <row r="156" spans="1:12" ht="39" hidden="1" customHeight="1" outlineLevel="1">
      <c r="A156" s="29" t="s">
        <v>175</v>
      </c>
      <c r="B156" s="399" t="s">
        <v>182</v>
      </c>
      <c r="C156" s="399"/>
      <c r="D156" s="399"/>
      <c r="E156" s="400">
        <v>30000000000</v>
      </c>
      <c r="F156" s="401"/>
      <c r="G156" s="400">
        <v>0</v>
      </c>
      <c r="H156" s="401"/>
      <c r="I156" s="400">
        <f t="shared" si="7"/>
        <v>30000000000</v>
      </c>
      <c r="J156" s="401"/>
      <c r="K156" s="39" t="s">
        <v>698</v>
      </c>
      <c r="L156" s="34"/>
    </row>
    <row r="157" spans="1:12" ht="54" hidden="1" customHeight="1" outlineLevel="1">
      <c r="A157" s="29" t="s">
        <v>175</v>
      </c>
      <c r="B157" s="399" t="s">
        <v>184</v>
      </c>
      <c r="C157" s="399"/>
      <c r="D157" s="399"/>
      <c r="E157" s="400">
        <v>22458423926</v>
      </c>
      <c r="F157" s="401"/>
      <c r="G157" s="400">
        <v>0</v>
      </c>
      <c r="H157" s="401"/>
      <c r="I157" s="400">
        <f t="shared" si="7"/>
        <v>22458423926</v>
      </c>
      <c r="J157" s="401"/>
      <c r="K157" s="39" t="s">
        <v>698</v>
      </c>
      <c r="L157" s="34"/>
    </row>
    <row r="158" spans="1:12" ht="54" hidden="1" customHeight="1" outlineLevel="1">
      <c r="A158" s="29" t="s">
        <v>175</v>
      </c>
      <c r="B158" s="399" t="s">
        <v>185</v>
      </c>
      <c r="C158" s="399"/>
      <c r="D158" s="399"/>
      <c r="E158" s="400">
        <v>44165636109</v>
      </c>
      <c r="F158" s="401"/>
      <c r="G158" s="400">
        <v>0</v>
      </c>
      <c r="H158" s="401"/>
      <c r="I158" s="400">
        <f t="shared" si="7"/>
        <v>44165636109</v>
      </c>
      <c r="J158" s="401"/>
      <c r="K158" s="39" t="s">
        <v>698</v>
      </c>
      <c r="L158" s="34"/>
    </row>
    <row r="159" spans="1:12" ht="55.5" hidden="1" customHeight="1" outlineLevel="1">
      <c r="A159" s="29" t="s">
        <v>175</v>
      </c>
      <c r="B159" s="399" t="s">
        <v>187</v>
      </c>
      <c r="C159" s="399"/>
      <c r="D159" s="399"/>
      <c r="E159" s="400">
        <v>16497522812</v>
      </c>
      <c r="F159" s="401"/>
      <c r="G159" s="400">
        <v>0</v>
      </c>
      <c r="H159" s="401"/>
      <c r="I159" s="400">
        <f t="shared" si="7"/>
        <v>16497522812</v>
      </c>
      <c r="J159" s="401"/>
      <c r="K159" s="39" t="s">
        <v>698</v>
      </c>
      <c r="L159" s="34"/>
    </row>
    <row r="160" spans="1:12" ht="54" hidden="1" customHeight="1" outlineLevel="1">
      <c r="A160" s="29" t="s">
        <v>175</v>
      </c>
      <c r="B160" s="399" t="s">
        <v>188</v>
      </c>
      <c r="C160" s="399"/>
      <c r="D160" s="399"/>
      <c r="E160" s="400">
        <v>14550608204</v>
      </c>
      <c r="F160" s="401"/>
      <c r="G160" s="400">
        <v>0</v>
      </c>
      <c r="H160" s="401"/>
      <c r="I160" s="400">
        <f t="shared" si="7"/>
        <v>14550608204</v>
      </c>
      <c r="J160" s="401"/>
      <c r="K160" s="39" t="s">
        <v>698</v>
      </c>
      <c r="L160" s="34"/>
    </row>
    <row r="161" spans="1:12" ht="54" hidden="1" customHeight="1" outlineLevel="1">
      <c r="A161" s="29" t="s">
        <v>175</v>
      </c>
      <c r="B161" s="399" t="s">
        <v>189</v>
      </c>
      <c r="C161" s="399"/>
      <c r="D161" s="399"/>
      <c r="E161" s="400">
        <v>1218590954</v>
      </c>
      <c r="F161" s="401"/>
      <c r="G161" s="400">
        <v>0</v>
      </c>
      <c r="H161" s="401"/>
      <c r="I161" s="400">
        <f t="shared" si="7"/>
        <v>1218590954</v>
      </c>
      <c r="J161" s="401"/>
      <c r="K161" s="39" t="s">
        <v>698</v>
      </c>
      <c r="L161" s="34"/>
    </row>
    <row r="162" spans="1:12" ht="94.5" hidden="1" customHeight="1" outlineLevel="1">
      <c r="A162" s="29" t="s">
        <v>175</v>
      </c>
      <c r="B162" s="399" t="s">
        <v>190</v>
      </c>
      <c r="C162" s="399"/>
      <c r="D162" s="399"/>
      <c r="E162" s="400">
        <v>329933688</v>
      </c>
      <c r="F162" s="401"/>
      <c r="G162" s="400">
        <v>0</v>
      </c>
      <c r="H162" s="401"/>
      <c r="I162" s="400">
        <f t="shared" si="7"/>
        <v>329933688</v>
      </c>
      <c r="J162" s="401"/>
      <c r="K162" s="39" t="s">
        <v>698</v>
      </c>
      <c r="L162" s="34"/>
    </row>
    <row r="163" spans="1:12" ht="69.75" hidden="1" customHeight="1" outlineLevel="1">
      <c r="A163" s="29" t="s">
        <v>175</v>
      </c>
      <c r="B163" s="399" t="s">
        <v>191</v>
      </c>
      <c r="C163" s="399"/>
      <c r="D163" s="399"/>
      <c r="E163" s="400">
        <v>535260922</v>
      </c>
      <c r="F163" s="401"/>
      <c r="G163" s="400">
        <v>0</v>
      </c>
      <c r="H163" s="401"/>
      <c r="I163" s="400">
        <f t="shared" si="7"/>
        <v>535260922</v>
      </c>
      <c r="J163" s="401"/>
      <c r="K163" s="39" t="s">
        <v>698</v>
      </c>
      <c r="L163" s="34"/>
    </row>
    <row r="164" spans="1:12" ht="73.5" hidden="1" customHeight="1" outlineLevel="1">
      <c r="A164" s="29" t="s">
        <v>175</v>
      </c>
      <c r="B164" s="399" t="s">
        <v>192</v>
      </c>
      <c r="C164" s="399"/>
      <c r="D164" s="399"/>
      <c r="E164" s="400">
        <v>3283059964</v>
      </c>
      <c r="F164" s="401"/>
      <c r="G164" s="400">
        <v>0</v>
      </c>
      <c r="H164" s="401"/>
      <c r="I164" s="400">
        <f t="shared" si="7"/>
        <v>3283059964</v>
      </c>
      <c r="J164" s="401"/>
      <c r="K164" s="39" t="s">
        <v>698</v>
      </c>
      <c r="L164" s="34"/>
    </row>
    <row r="165" spans="1:12" s="2" customFormat="1" ht="47.25" customHeight="1" collapsed="1">
      <c r="A165" s="14" t="s">
        <v>54</v>
      </c>
      <c r="B165" s="404">
        <f>+COUNTA(B154:D164)</f>
        <v>11</v>
      </c>
      <c r="C165" s="404"/>
      <c r="D165" s="404"/>
      <c r="E165" s="409">
        <f>SUM(E154:F164)</f>
        <v>170039036579</v>
      </c>
      <c r="F165" s="409"/>
      <c r="G165" s="409">
        <f>SUM(G154:H164)</f>
        <v>41895891663</v>
      </c>
      <c r="H165" s="409"/>
      <c r="I165" s="409">
        <f>SUM(I154:J164)</f>
        <v>211934928242</v>
      </c>
      <c r="J165" s="409"/>
      <c r="K165" s="440"/>
      <c r="L165" s="441"/>
    </row>
    <row r="166" spans="1:12" ht="36" customHeight="1">
      <c r="A166" s="442" t="s">
        <v>55</v>
      </c>
      <c r="B166" s="442"/>
      <c r="C166" s="442"/>
      <c r="D166" s="442"/>
      <c r="E166" s="442"/>
      <c r="F166" s="442"/>
      <c r="G166" s="442"/>
      <c r="H166" s="442"/>
      <c r="I166" s="442"/>
      <c r="J166" s="442"/>
      <c r="K166" s="443"/>
      <c r="L166" s="442"/>
    </row>
    <row r="167" spans="1:12" ht="21" customHeight="1">
      <c r="A167" s="48"/>
      <c r="B167" s="48"/>
      <c r="C167" s="48"/>
      <c r="D167" s="48"/>
      <c r="E167" s="48"/>
      <c r="F167" s="21"/>
      <c r="G167" s="21"/>
      <c r="H167" s="21"/>
      <c r="I167" s="21"/>
      <c r="J167" s="21"/>
      <c r="K167" s="63"/>
      <c r="L167" s="18"/>
    </row>
    <row r="168" spans="1:12" ht="28.5" customHeight="1">
      <c r="A168" s="404" t="s">
        <v>193</v>
      </c>
      <c r="B168" s="404"/>
      <c r="C168" s="404"/>
      <c r="D168" s="404"/>
      <c r="E168" s="404"/>
      <c r="F168" s="404"/>
      <c r="G168" s="404"/>
      <c r="H168" s="404"/>
      <c r="I168" s="404"/>
      <c r="J168" s="404"/>
      <c r="K168" s="404"/>
      <c r="L168" s="404"/>
    </row>
    <row r="169" spans="1:12" ht="52.5" customHeight="1">
      <c r="A169" s="15" t="s">
        <v>32</v>
      </c>
      <c r="B169" s="444" t="s">
        <v>33</v>
      </c>
      <c r="C169" s="444"/>
      <c r="D169" s="444"/>
      <c r="E169" s="444" t="s">
        <v>34</v>
      </c>
      <c r="F169" s="444"/>
      <c r="G169" s="444" t="s">
        <v>35</v>
      </c>
      <c r="H169" s="444"/>
      <c r="I169" s="444" t="s">
        <v>36</v>
      </c>
      <c r="J169" s="444"/>
      <c r="K169" s="15" t="s">
        <v>37</v>
      </c>
      <c r="L169" s="15" t="s">
        <v>38</v>
      </c>
    </row>
    <row r="170" spans="1:12" ht="62.25" hidden="1" customHeight="1" outlineLevel="1">
      <c r="A170" s="28" t="s">
        <v>194</v>
      </c>
      <c r="B170" s="399" t="s">
        <v>195</v>
      </c>
      <c r="C170" s="399"/>
      <c r="D170" s="399"/>
      <c r="E170" s="400">
        <v>250000000</v>
      </c>
      <c r="F170" s="401"/>
      <c r="G170" s="400">
        <v>0</v>
      </c>
      <c r="H170" s="401"/>
      <c r="I170" s="400">
        <f>SUM(E170:H170)</f>
        <v>250000000</v>
      </c>
      <c r="J170" s="401"/>
      <c r="K170" s="60" t="s">
        <v>196</v>
      </c>
      <c r="L170" s="34"/>
    </row>
    <row r="171" spans="1:12" ht="62.25" hidden="1" customHeight="1" outlineLevel="1">
      <c r="A171" s="28" t="s">
        <v>194</v>
      </c>
      <c r="B171" s="399" t="s">
        <v>197</v>
      </c>
      <c r="C171" s="399"/>
      <c r="D171" s="399"/>
      <c r="E171" s="400">
        <v>480000000</v>
      </c>
      <c r="F171" s="401"/>
      <c r="G171" s="400">
        <v>0</v>
      </c>
      <c r="H171" s="401"/>
      <c r="I171" s="400">
        <f>SUM(E171:H171)</f>
        <v>480000000</v>
      </c>
      <c r="J171" s="401"/>
      <c r="K171" s="60" t="s">
        <v>196</v>
      </c>
      <c r="L171" s="34"/>
    </row>
    <row r="172" spans="1:12" ht="75" hidden="1" customHeight="1" outlineLevel="1">
      <c r="A172" s="28" t="s">
        <v>194</v>
      </c>
      <c r="B172" s="399" t="s">
        <v>198</v>
      </c>
      <c r="C172" s="399"/>
      <c r="D172" s="399"/>
      <c r="E172" s="400">
        <v>500000000</v>
      </c>
      <c r="F172" s="401"/>
      <c r="G172" s="400">
        <v>0</v>
      </c>
      <c r="H172" s="401"/>
      <c r="I172" s="400">
        <f t="shared" ref="I172:I175" si="8">SUM(E172:H172)</f>
        <v>500000000</v>
      </c>
      <c r="J172" s="401"/>
      <c r="K172" s="60" t="s">
        <v>196</v>
      </c>
      <c r="L172" s="34"/>
    </row>
    <row r="173" spans="1:12" ht="40.5" hidden="1" customHeight="1" outlineLevel="1">
      <c r="A173" s="28" t="s">
        <v>194</v>
      </c>
      <c r="B173" s="399" t="s">
        <v>199</v>
      </c>
      <c r="C173" s="399"/>
      <c r="D173" s="399"/>
      <c r="E173" s="400">
        <v>564285714</v>
      </c>
      <c r="F173" s="401"/>
      <c r="G173" s="400">
        <v>0</v>
      </c>
      <c r="H173" s="401"/>
      <c r="I173" s="400">
        <f t="shared" si="8"/>
        <v>564285714</v>
      </c>
      <c r="J173" s="401"/>
      <c r="K173" s="60" t="s">
        <v>196</v>
      </c>
      <c r="L173" s="34"/>
    </row>
    <row r="174" spans="1:12" ht="40.5" hidden="1" customHeight="1" outlineLevel="1">
      <c r="A174" s="28" t="s">
        <v>194</v>
      </c>
      <c r="B174" s="399" t="s">
        <v>200</v>
      </c>
      <c r="C174" s="399"/>
      <c r="D174" s="399"/>
      <c r="E174" s="400">
        <v>564285714</v>
      </c>
      <c r="F174" s="401"/>
      <c r="G174" s="400">
        <v>0</v>
      </c>
      <c r="H174" s="401"/>
      <c r="I174" s="400">
        <f t="shared" si="8"/>
        <v>564285714</v>
      </c>
      <c r="J174" s="401"/>
      <c r="K174" s="60" t="s">
        <v>196</v>
      </c>
      <c r="L174" s="34"/>
    </row>
    <row r="175" spans="1:12" ht="62.25" hidden="1" customHeight="1" outlineLevel="1">
      <c r="A175" s="28" t="s">
        <v>194</v>
      </c>
      <c r="B175" s="399" t="s">
        <v>201</v>
      </c>
      <c r="C175" s="399"/>
      <c r="D175" s="399"/>
      <c r="E175" s="400">
        <v>75184000000</v>
      </c>
      <c r="F175" s="401"/>
      <c r="G175" s="400">
        <v>0</v>
      </c>
      <c r="H175" s="401"/>
      <c r="I175" s="400">
        <f t="shared" si="8"/>
        <v>75184000000</v>
      </c>
      <c r="J175" s="401"/>
      <c r="K175" s="60" t="s">
        <v>196</v>
      </c>
      <c r="L175" s="34"/>
    </row>
    <row r="176" spans="1:12" ht="39.75" customHeight="1" collapsed="1">
      <c r="A176" s="20" t="s">
        <v>54</v>
      </c>
      <c r="B176" s="404">
        <f>+COUNTA(B170:D175)</f>
        <v>6</v>
      </c>
      <c r="C176" s="404"/>
      <c r="D176" s="404"/>
      <c r="E176" s="415">
        <f>SUM(E170:F175)</f>
        <v>77542571428</v>
      </c>
      <c r="F176" s="415"/>
      <c r="G176" s="415">
        <f>SUM(G170:H175)</f>
        <v>0</v>
      </c>
      <c r="H176" s="415"/>
      <c r="I176" s="415">
        <f>SUM(I170:J175)</f>
        <v>77542571428</v>
      </c>
      <c r="J176" s="415"/>
      <c r="K176" s="416"/>
      <c r="L176" s="445"/>
    </row>
    <row r="177" spans="1:12" ht="37.5" customHeight="1">
      <c r="A177" s="428" t="s">
        <v>55</v>
      </c>
      <c r="B177" s="428"/>
      <c r="C177" s="428"/>
      <c r="D177" s="428"/>
      <c r="E177" s="428"/>
      <c r="F177" s="428"/>
      <c r="G177" s="428"/>
      <c r="H177" s="428"/>
      <c r="I177" s="428"/>
      <c r="J177" s="428"/>
      <c r="K177" s="446"/>
      <c r="L177" s="428"/>
    </row>
    <row r="178" spans="1:12" ht="33" customHeight="1">
      <c r="A178" s="404" t="s">
        <v>202</v>
      </c>
      <c r="B178" s="404"/>
      <c r="C178" s="404"/>
      <c r="D178" s="404"/>
      <c r="E178" s="404"/>
      <c r="F178" s="404"/>
      <c r="G178" s="404"/>
      <c r="H178" s="404"/>
      <c r="I178" s="404"/>
      <c r="J178" s="404"/>
      <c r="K178" s="404"/>
      <c r="L178" s="404"/>
    </row>
    <row r="179" spans="1:12" ht="48.75" customHeight="1">
      <c r="A179" s="15" t="s">
        <v>32</v>
      </c>
      <c r="B179" s="444" t="s">
        <v>33</v>
      </c>
      <c r="C179" s="444"/>
      <c r="D179" s="444"/>
      <c r="E179" s="444" t="s">
        <v>34</v>
      </c>
      <c r="F179" s="444"/>
      <c r="G179" s="444" t="s">
        <v>35</v>
      </c>
      <c r="H179" s="444"/>
      <c r="I179" s="444" t="s">
        <v>36</v>
      </c>
      <c r="J179" s="444"/>
      <c r="K179" s="22" t="s">
        <v>37</v>
      </c>
      <c r="L179" s="15" t="s">
        <v>38</v>
      </c>
    </row>
    <row r="180" spans="1:12" ht="44.25" hidden="1" customHeight="1" outlineLevel="1">
      <c r="A180" s="28" t="s">
        <v>203</v>
      </c>
      <c r="B180" s="399" t="s">
        <v>204</v>
      </c>
      <c r="C180" s="399"/>
      <c r="D180" s="399"/>
      <c r="E180" s="400">
        <v>18600000000000</v>
      </c>
      <c r="F180" s="401"/>
      <c r="G180" s="400">
        <v>0</v>
      </c>
      <c r="H180" s="401"/>
      <c r="I180" s="400">
        <f t="shared" ref="I180:I192" si="9">+G180+E180</f>
        <v>18600000000000</v>
      </c>
      <c r="J180" s="401"/>
      <c r="K180" s="60" t="s">
        <v>205</v>
      </c>
      <c r="L180" s="34"/>
    </row>
    <row r="181" spans="1:12" ht="44.25" hidden="1" customHeight="1" outlineLevel="1">
      <c r="A181" s="28" t="s">
        <v>203</v>
      </c>
      <c r="B181" s="399" t="s">
        <v>207</v>
      </c>
      <c r="C181" s="399"/>
      <c r="D181" s="399"/>
      <c r="E181" s="400">
        <v>602785224502.61169</v>
      </c>
      <c r="F181" s="401"/>
      <c r="G181" s="400">
        <v>0</v>
      </c>
      <c r="H181" s="401"/>
      <c r="I181" s="400">
        <f t="shared" si="9"/>
        <v>602785224502.61169</v>
      </c>
      <c r="J181" s="401"/>
      <c r="K181" s="67" t="s">
        <v>692</v>
      </c>
      <c r="L181" s="246" t="s">
        <v>757</v>
      </c>
    </row>
    <row r="182" spans="1:12" ht="44.25" hidden="1" customHeight="1" outlineLevel="1">
      <c r="A182" s="28" t="s">
        <v>203</v>
      </c>
      <c r="B182" s="399" t="s">
        <v>210</v>
      </c>
      <c r="C182" s="399"/>
      <c r="D182" s="399"/>
      <c r="E182" s="400">
        <v>666483582568</v>
      </c>
      <c r="F182" s="401"/>
      <c r="G182" s="400">
        <v>0</v>
      </c>
      <c r="H182" s="401"/>
      <c r="I182" s="400">
        <f t="shared" si="9"/>
        <v>666483582568</v>
      </c>
      <c r="J182" s="401"/>
      <c r="K182" s="67" t="s">
        <v>692</v>
      </c>
      <c r="L182" s="246" t="s">
        <v>757</v>
      </c>
    </row>
    <row r="183" spans="1:12" ht="44.25" hidden="1" customHeight="1" outlineLevel="1">
      <c r="A183" s="28" t="s">
        <v>203</v>
      </c>
      <c r="B183" s="399" t="s">
        <v>211</v>
      </c>
      <c r="C183" s="399"/>
      <c r="D183" s="399"/>
      <c r="E183" s="400">
        <v>1041957550883</v>
      </c>
      <c r="F183" s="401"/>
      <c r="G183" s="400">
        <v>0</v>
      </c>
      <c r="H183" s="401"/>
      <c r="I183" s="400">
        <f t="shared" si="9"/>
        <v>1041957550883</v>
      </c>
      <c r="J183" s="401"/>
      <c r="K183" s="67" t="s">
        <v>692</v>
      </c>
      <c r="L183" s="246" t="s">
        <v>757</v>
      </c>
    </row>
    <row r="184" spans="1:12" ht="44.25" hidden="1" customHeight="1" outlineLevel="1">
      <c r="A184" s="28" t="s">
        <v>203</v>
      </c>
      <c r="B184" s="399" t="s">
        <v>213</v>
      </c>
      <c r="C184" s="399"/>
      <c r="D184" s="399"/>
      <c r="E184" s="400">
        <v>434553424034.30597</v>
      </c>
      <c r="F184" s="401"/>
      <c r="G184" s="400">
        <v>0</v>
      </c>
      <c r="H184" s="401"/>
      <c r="I184" s="400">
        <f t="shared" si="9"/>
        <v>434553424034.30597</v>
      </c>
      <c r="J184" s="401"/>
      <c r="K184" s="67" t="s">
        <v>692</v>
      </c>
      <c r="L184" s="246" t="s">
        <v>757</v>
      </c>
    </row>
    <row r="185" spans="1:12" ht="44.25" hidden="1" customHeight="1" outlineLevel="1">
      <c r="A185" s="28" t="s">
        <v>203</v>
      </c>
      <c r="B185" s="399" t="s">
        <v>215</v>
      </c>
      <c r="C185" s="399"/>
      <c r="D185" s="399"/>
      <c r="E185" s="400">
        <v>384587872212</v>
      </c>
      <c r="F185" s="401"/>
      <c r="G185" s="400">
        <v>0</v>
      </c>
      <c r="H185" s="401"/>
      <c r="I185" s="400">
        <f t="shared" si="9"/>
        <v>384587872212</v>
      </c>
      <c r="J185" s="401"/>
      <c r="K185" s="67" t="s">
        <v>692</v>
      </c>
      <c r="L185" s="35"/>
    </row>
    <row r="186" spans="1:12" ht="44.25" hidden="1" customHeight="1" outlineLevel="1">
      <c r="A186" s="28" t="s">
        <v>203</v>
      </c>
      <c r="B186" s="399" t="s">
        <v>217</v>
      </c>
      <c r="C186" s="399"/>
      <c r="D186" s="399"/>
      <c r="E186" s="400">
        <v>97536000000</v>
      </c>
      <c r="F186" s="401"/>
      <c r="G186" s="400">
        <v>0</v>
      </c>
      <c r="H186" s="401"/>
      <c r="I186" s="400">
        <f t="shared" si="9"/>
        <v>97536000000</v>
      </c>
      <c r="J186" s="401"/>
      <c r="K186" s="67" t="s">
        <v>692</v>
      </c>
      <c r="L186" s="35"/>
    </row>
    <row r="187" spans="1:12" ht="44.25" hidden="1" customHeight="1" outlineLevel="1">
      <c r="A187" s="28" t="s">
        <v>203</v>
      </c>
      <c r="B187" s="399" t="s">
        <v>219</v>
      </c>
      <c r="C187" s="399"/>
      <c r="D187" s="399"/>
      <c r="E187" s="400">
        <v>169372000000</v>
      </c>
      <c r="F187" s="401"/>
      <c r="G187" s="400">
        <v>0</v>
      </c>
      <c r="H187" s="401"/>
      <c r="I187" s="400">
        <f t="shared" si="9"/>
        <v>169372000000</v>
      </c>
      <c r="J187" s="401"/>
      <c r="K187" s="60" t="s">
        <v>208</v>
      </c>
      <c r="L187" s="34"/>
    </row>
    <row r="188" spans="1:12" ht="44.25" hidden="1" customHeight="1" outlineLevel="1">
      <c r="A188" s="28" t="s">
        <v>203</v>
      </c>
      <c r="B188" s="399" t="s">
        <v>221</v>
      </c>
      <c r="C188" s="399"/>
      <c r="D188" s="399"/>
      <c r="E188" s="400">
        <v>100000000000</v>
      </c>
      <c r="F188" s="401"/>
      <c r="G188" s="400">
        <v>0</v>
      </c>
      <c r="H188" s="401"/>
      <c r="I188" s="400">
        <f t="shared" si="9"/>
        <v>100000000000</v>
      </c>
      <c r="J188" s="401"/>
      <c r="K188" s="60" t="s">
        <v>208</v>
      </c>
      <c r="L188" s="34"/>
    </row>
    <row r="189" spans="1:12" ht="44.25" hidden="1" customHeight="1" outlineLevel="1">
      <c r="A189" s="28" t="s">
        <v>203</v>
      </c>
      <c r="B189" s="399" t="s">
        <v>223</v>
      </c>
      <c r="C189" s="399"/>
      <c r="D189" s="399"/>
      <c r="E189" s="400">
        <v>8000000000</v>
      </c>
      <c r="F189" s="401"/>
      <c r="G189" s="400">
        <v>0</v>
      </c>
      <c r="H189" s="401"/>
      <c r="I189" s="400">
        <f t="shared" si="9"/>
        <v>8000000000</v>
      </c>
      <c r="J189" s="401"/>
      <c r="K189" s="60" t="s">
        <v>208</v>
      </c>
      <c r="L189" s="34"/>
    </row>
    <row r="190" spans="1:12" ht="44.25" hidden="1" customHeight="1" outlineLevel="1">
      <c r="A190" s="28" t="s">
        <v>203</v>
      </c>
      <c r="B190" s="399" t="s">
        <v>224</v>
      </c>
      <c r="C190" s="399"/>
      <c r="D190" s="399"/>
      <c r="E190" s="400">
        <v>60000000000</v>
      </c>
      <c r="F190" s="401"/>
      <c r="G190" s="400">
        <v>0</v>
      </c>
      <c r="H190" s="401"/>
      <c r="I190" s="400">
        <f t="shared" si="9"/>
        <v>60000000000</v>
      </c>
      <c r="J190" s="401"/>
      <c r="K190" s="60" t="s">
        <v>208</v>
      </c>
      <c r="L190" s="34"/>
    </row>
    <row r="191" spans="1:12" ht="44.25" hidden="1" customHeight="1" outlineLevel="1">
      <c r="A191" s="28" t="s">
        <v>113</v>
      </c>
      <c r="B191" s="399" t="s">
        <v>226</v>
      </c>
      <c r="C191" s="399"/>
      <c r="D191" s="399"/>
      <c r="E191" s="400">
        <v>9000000000</v>
      </c>
      <c r="F191" s="401"/>
      <c r="G191" s="400">
        <v>0</v>
      </c>
      <c r="H191" s="401"/>
      <c r="I191" s="400">
        <f t="shared" si="9"/>
        <v>9000000000</v>
      </c>
      <c r="J191" s="401"/>
      <c r="K191" s="60" t="s">
        <v>115</v>
      </c>
      <c r="L191" s="34"/>
    </row>
    <row r="192" spans="1:12" ht="102.75" hidden="1" customHeight="1" outlineLevel="1">
      <c r="A192" s="47" t="s">
        <v>203</v>
      </c>
      <c r="B192" s="406" t="s">
        <v>823</v>
      </c>
      <c r="C192" s="406"/>
      <c r="D192" s="406"/>
      <c r="E192" s="407">
        <v>88000000000</v>
      </c>
      <c r="F192" s="408"/>
      <c r="G192" s="407">
        <v>22000000000</v>
      </c>
      <c r="H192" s="408"/>
      <c r="I192" s="407">
        <f t="shared" si="9"/>
        <v>110000000000</v>
      </c>
      <c r="J192" s="408"/>
      <c r="K192" s="67" t="s">
        <v>228</v>
      </c>
      <c r="L192" s="35"/>
    </row>
    <row r="193" spans="1:12" ht="45" customHeight="1" collapsed="1">
      <c r="A193" s="20" t="s">
        <v>54</v>
      </c>
      <c r="B193" s="404">
        <f>+COUNTA(B180:D192)</f>
        <v>13</v>
      </c>
      <c r="C193" s="404"/>
      <c r="D193" s="404"/>
      <c r="E193" s="415">
        <f>SUM(E180:F192)</f>
        <v>22262275654199.918</v>
      </c>
      <c r="F193" s="415"/>
      <c r="G193" s="415">
        <f>SUM(G180:H192)</f>
        <v>22000000000</v>
      </c>
      <c r="H193" s="415"/>
      <c r="I193" s="415">
        <f>SUM(I180:J192)</f>
        <v>22284275654199.918</v>
      </c>
      <c r="J193" s="415"/>
      <c r="K193" s="14"/>
      <c r="L193" s="25"/>
    </row>
    <row r="194" spans="1:12">
      <c r="A194" s="447" t="s">
        <v>55</v>
      </c>
      <c r="B194" s="428"/>
      <c r="C194" s="428"/>
      <c r="D194" s="428"/>
      <c r="E194" s="428"/>
      <c r="F194" s="428"/>
      <c r="G194" s="428"/>
      <c r="H194" s="428"/>
      <c r="I194" s="428"/>
      <c r="J194" s="428"/>
      <c r="K194" s="446"/>
      <c r="L194" s="448"/>
    </row>
    <row r="195" spans="1:12">
      <c r="A195" s="449"/>
      <c r="B195" s="450"/>
      <c r="C195" s="450"/>
      <c r="D195" s="450"/>
      <c r="E195" s="450"/>
      <c r="F195" s="450"/>
      <c r="G195" s="450"/>
      <c r="H195" s="450"/>
      <c r="I195" s="450"/>
      <c r="J195" s="450"/>
      <c r="K195" s="451"/>
      <c r="L195" s="452"/>
    </row>
    <row r="196" spans="1:12">
      <c r="A196" s="11"/>
      <c r="B196" s="6"/>
      <c r="C196" s="6"/>
      <c r="D196" s="6"/>
      <c r="E196" s="8"/>
      <c r="F196" s="9"/>
      <c r="G196" s="10"/>
      <c r="H196" s="9"/>
      <c r="I196" s="8"/>
      <c r="J196" s="9"/>
      <c r="K196" s="6"/>
      <c r="L196" s="17"/>
    </row>
    <row r="197" spans="1:12" ht="64.5" customHeight="1">
      <c r="A197" s="453" t="s">
        <v>230</v>
      </c>
      <c r="B197" s="454"/>
      <c r="C197" s="454"/>
      <c r="D197" s="454"/>
      <c r="E197" s="454"/>
      <c r="F197" s="454"/>
      <c r="G197" s="454"/>
      <c r="H197" s="454"/>
      <c r="I197" s="454"/>
      <c r="J197" s="454"/>
      <c r="K197" s="454"/>
      <c r="L197" s="454"/>
    </row>
    <row r="198" spans="1:12" ht="36" customHeight="1">
      <c r="A198" s="455" t="s">
        <v>231</v>
      </c>
      <c r="B198" s="455"/>
      <c r="C198" s="455"/>
      <c r="D198" s="455"/>
      <c r="E198" s="455"/>
      <c r="F198" s="455"/>
      <c r="G198" s="455"/>
      <c r="H198" s="455"/>
      <c r="I198" s="455"/>
      <c r="J198" s="455"/>
      <c r="K198" s="455"/>
      <c r="L198" s="455"/>
    </row>
    <row r="199" spans="1:12" ht="36" customHeight="1">
      <c r="A199" s="455"/>
      <c r="B199" s="455"/>
      <c r="C199" s="455"/>
      <c r="D199" s="455"/>
      <c r="E199" s="455"/>
      <c r="F199" s="455"/>
      <c r="G199" s="455"/>
      <c r="H199" s="455"/>
      <c r="I199" s="455"/>
      <c r="J199" s="455"/>
      <c r="K199" s="455"/>
      <c r="L199" s="455"/>
    </row>
    <row r="200" spans="1:12" ht="36" customHeight="1">
      <c r="A200" s="455"/>
      <c r="B200" s="455"/>
      <c r="C200" s="455"/>
      <c r="D200" s="455"/>
      <c r="E200" s="455"/>
      <c r="F200" s="455"/>
      <c r="G200" s="455"/>
      <c r="H200" s="455"/>
      <c r="I200" s="455"/>
      <c r="J200" s="455"/>
      <c r="K200" s="455"/>
      <c r="L200" s="455"/>
    </row>
    <row r="201" spans="1:12" ht="36" customHeight="1">
      <c r="A201" s="455"/>
      <c r="B201" s="455"/>
      <c r="C201" s="455"/>
      <c r="D201" s="455"/>
      <c r="E201" s="455"/>
      <c r="F201" s="455"/>
      <c r="G201" s="455"/>
      <c r="H201" s="455"/>
      <c r="I201" s="455"/>
      <c r="J201" s="455"/>
      <c r="K201" s="455"/>
      <c r="L201" s="455"/>
    </row>
    <row r="202" spans="1:12" ht="36" customHeight="1">
      <c r="A202" s="455"/>
      <c r="B202" s="455"/>
      <c r="C202" s="455"/>
      <c r="D202" s="455"/>
      <c r="E202" s="455"/>
      <c r="F202" s="455"/>
      <c r="G202" s="455"/>
      <c r="H202" s="455"/>
      <c r="I202" s="455"/>
      <c r="J202" s="455"/>
      <c r="K202" s="455"/>
      <c r="L202" s="455"/>
    </row>
    <row r="203" spans="1:12" ht="43.5" customHeight="1">
      <c r="A203" s="456" t="s">
        <v>16</v>
      </c>
      <c r="B203" s="457"/>
      <c r="C203" s="458" t="s">
        <v>17</v>
      </c>
      <c r="D203" s="457"/>
      <c r="E203" s="458" t="s">
        <v>232</v>
      </c>
      <c r="F203" s="459"/>
      <c r="G203" s="457"/>
      <c r="H203" s="458" t="s">
        <v>233</v>
      </c>
      <c r="I203" s="459"/>
      <c r="J203" s="457"/>
      <c r="K203" s="458" t="s">
        <v>234</v>
      </c>
      <c r="L203" s="460"/>
    </row>
    <row r="204" spans="1:12" ht="34.5" customHeight="1">
      <c r="A204" s="461" t="s">
        <v>21</v>
      </c>
      <c r="B204" s="461"/>
      <c r="C204" s="462">
        <f>COUNTIF(A216:A321,"1. Vivienda Digna y Agua Potable y Saneamiento Básico")</f>
        <v>13</v>
      </c>
      <c r="D204" s="462"/>
      <c r="E204" s="463">
        <f>SUM(H216:H228)</f>
        <v>267275596360</v>
      </c>
      <c r="F204" s="463"/>
      <c r="G204" s="463"/>
      <c r="H204" s="463">
        <f>SUM(I216:I228)</f>
        <v>21000000000</v>
      </c>
      <c r="I204" s="463"/>
      <c r="J204" s="463"/>
      <c r="K204" s="463">
        <f>SUM(J216:J228)</f>
        <v>246275596360</v>
      </c>
      <c r="L204" s="463"/>
    </row>
    <row r="205" spans="1:12" ht="34.5" customHeight="1">
      <c r="A205" s="461" t="s">
        <v>22</v>
      </c>
      <c r="B205" s="461"/>
      <c r="C205" s="462">
        <f>COUNTIF(A216:A322,"2. Educación Integral ")</f>
        <v>4</v>
      </c>
      <c r="D205" s="462"/>
      <c r="E205" s="463">
        <f>SUM(H229:H232)</f>
        <v>70212400000</v>
      </c>
      <c r="F205" s="463"/>
      <c r="G205" s="463"/>
      <c r="H205" s="463">
        <f>SUM(I229:I232)</f>
        <v>33770400000</v>
      </c>
      <c r="I205" s="463"/>
      <c r="J205" s="463"/>
      <c r="K205" s="463">
        <f>SUM(J229:J232)</f>
        <v>36442000000</v>
      </c>
      <c r="L205" s="463"/>
    </row>
    <row r="206" spans="1:12" ht="34.5" customHeight="1">
      <c r="A206" s="461" t="s">
        <v>235</v>
      </c>
      <c r="B206" s="461"/>
      <c r="C206" s="462">
        <f>COUNTIF(A217:A324,"3. Paz y Reconciliación")</f>
        <v>9</v>
      </c>
      <c r="D206" s="462"/>
      <c r="E206" s="463">
        <f>SUM(H233:H241)</f>
        <v>62459586077</v>
      </c>
      <c r="F206" s="463"/>
      <c r="G206" s="463"/>
      <c r="H206" s="463">
        <f>SUM(I233:I241)</f>
        <v>0</v>
      </c>
      <c r="I206" s="463"/>
      <c r="J206" s="463"/>
      <c r="K206" s="463">
        <f>SUM(J233:J241)</f>
        <v>62459586077</v>
      </c>
      <c r="L206" s="463"/>
    </row>
    <row r="207" spans="1:12" ht="34.5" customHeight="1">
      <c r="A207" s="461" t="s">
        <v>24</v>
      </c>
      <c r="B207" s="461"/>
      <c r="C207" s="462">
        <f>COUNTIF(A218:A324,"4. Desarrollo Rural y Transformación Productiva")</f>
        <v>37</v>
      </c>
      <c r="D207" s="462"/>
      <c r="E207" s="463">
        <f>SUM(H242:H278)</f>
        <v>980153432618</v>
      </c>
      <c r="F207" s="463"/>
      <c r="G207" s="463"/>
      <c r="H207" s="463">
        <f>SUM(I242:I278)</f>
        <v>71091182746</v>
      </c>
      <c r="I207" s="463"/>
      <c r="J207" s="463"/>
      <c r="K207" s="463">
        <f>SUM(J242:J278)</f>
        <v>909062249872</v>
      </c>
      <c r="L207" s="463"/>
    </row>
    <row r="208" spans="1:12" ht="34.5" customHeight="1">
      <c r="A208" s="461" t="s">
        <v>25</v>
      </c>
      <c r="B208" s="461"/>
      <c r="C208" s="462">
        <f>COUNTIF(A219:A324,"5. Salud")</f>
        <v>1</v>
      </c>
      <c r="D208" s="462"/>
      <c r="E208" s="463">
        <f>SUM(H279:H279)</f>
        <v>94724500000</v>
      </c>
      <c r="F208" s="463"/>
      <c r="G208" s="463"/>
      <c r="H208" s="463">
        <f>SUM(I279:I279)</f>
        <v>60000000000</v>
      </c>
      <c r="I208" s="463"/>
      <c r="J208" s="463"/>
      <c r="K208" s="463">
        <f>SUM(J279:J279)</f>
        <v>34724500000</v>
      </c>
      <c r="L208" s="463"/>
    </row>
    <row r="209" spans="1:12" ht="34.5" customHeight="1">
      <c r="A209" s="461" t="s">
        <v>26</v>
      </c>
      <c r="B209" s="461"/>
      <c r="C209" s="462">
        <f>COUNTIF(A221:A324,"6. Transición Energética")</f>
        <v>10</v>
      </c>
      <c r="D209" s="462"/>
      <c r="E209" s="463">
        <f>SUM(H285:H289)</f>
        <v>60457624178.290001</v>
      </c>
      <c r="F209" s="463"/>
      <c r="G209" s="463"/>
      <c r="H209" s="463">
        <f>SUM(I285:I289)</f>
        <v>12000000000</v>
      </c>
      <c r="I209" s="463"/>
      <c r="J209" s="463"/>
      <c r="K209" s="463">
        <f>SUM(J285:J289)</f>
        <v>48457624178.290001</v>
      </c>
      <c r="L209" s="463"/>
    </row>
    <row r="210" spans="1:12" ht="34.5" customHeight="1">
      <c r="A210" s="461" t="s">
        <v>27</v>
      </c>
      <c r="B210" s="461"/>
      <c r="C210" s="462">
        <f>COUNTIF(A222:A324,"7. Infraestructura de Transporte")</f>
        <v>33</v>
      </c>
      <c r="D210" s="462"/>
      <c r="E210" s="463">
        <f>SUM(H290:H322)</f>
        <v>2341503663352</v>
      </c>
      <c r="F210" s="463"/>
      <c r="G210" s="463"/>
      <c r="H210" s="463">
        <f>SUM(I290:I322)</f>
        <v>39000000000</v>
      </c>
      <c r="I210" s="463"/>
      <c r="J210" s="463"/>
      <c r="K210" s="463">
        <f>SUM(J290:J322)</f>
        <v>2302503663352</v>
      </c>
      <c r="L210" s="463"/>
    </row>
    <row r="211" spans="1:12" ht="34.5" customHeight="1">
      <c r="A211" s="404" t="s">
        <v>239</v>
      </c>
      <c r="B211" s="404"/>
      <c r="C211" s="404">
        <f>SUM(C204:D210)</f>
        <v>107</v>
      </c>
      <c r="D211" s="404"/>
      <c r="E211" s="467">
        <f>SUM(E204:G210)</f>
        <v>3876786802585.29</v>
      </c>
      <c r="F211" s="467"/>
      <c r="G211" s="467"/>
      <c r="H211" s="467">
        <f>SUM(H204:J210)</f>
        <v>236861582746</v>
      </c>
      <c r="I211" s="467"/>
      <c r="J211" s="467"/>
      <c r="K211" s="467">
        <f>SUM(K204:L210)</f>
        <v>3639925219839.29</v>
      </c>
      <c r="L211" s="467"/>
    </row>
    <row r="212" spans="1:12" ht="19.5" customHeight="1">
      <c r="A212" s="499"/>
      <c r="B212" s="500"/>
      <c r="C212" s="500"/>
      <c r="D212" s="500"/>
      <c r="E212" s="500"/>
      <c r="F212" s="500"/>
      <c r="G212" s="500"/>
      <c r="H212" s="500"/>
      <c r="I212" s="500"/>
      <c r="J212" s="500"/>
      <c r="K212" s="501"/>
      <c r="L212" s="502"/>
    </row>
    <row r="213" spans="1:12" ht="15.75" customHeight="1">
      <c r="A213" s="503"/>
      <c r="B213" s="503"/>
      <c r="C213" s="503"/>
      <c r="D213" s="503"/>
      <c r="E213" s="503"/>
      <c r="F213" s="503"/>
      <c r="G213" s="503"/>
      <c r="H213" s="503"/>
      <c r="I213" s="503"/>
      <c r="J213" s="503"/>
      <c r="K213" s="504"/>
      <c r="L213" s="503"/>
    </row>
    <row r="214" spans="1:12" ht="23.25" customHeight="1">
      <c r="A214" s="404" t="s">
        <v>241</v>
      </c>
      <c r="B214" s="404"/>
      <c r="C214" s="404"/>
      <c r="D214" s="404"/>
      <c r="E214" s="404"/>
      <c r="F214" s="404"/>
      <c r="G214" s="404"/>
      <c r="H214" s="404"/>
      <c r="I214" s="404"/>
      <c r="J214" s="404"/>
      <c r="K214" s="404"/>
      <c r="L214" s="404"/>
    </row>
    <row r="215" spans="1:12" ht="46.5" customHeight="1">
      <c r="A215" s="41" t="s">
        <v>16</v>
      </c>
      <c r="B215" s="41" t="s">
        <v>32</v>
      </c>
      <c r="C215" s="464" t="s">
        <v>33</v>
      </c>
      <c r="D215" s="505"/>
      <c r="E215" s="505"/>
      <c r="F215" s="505"/>
      <c r="G215" s="465"/>
      <c r="H215" s="42" t="s">
        <v>232</v>
      </c>
      <c r="I215" s="41" t="s">
        <v>242</v>
      </c>
      <c r="J215" s="41" t="s">
        <v>243</v>
      </c>
      <c r="K215" s="464" t="s">
        <v>38</v>
      </c>
      <c r="L215" s="465"/>
    </row>
    <row r="216" spans="1:12" ht="177.75" customHeight="1" outlineLevel="1">
      <c r="A216" s="29" t="s">
        <v>244</v>
      </c>
      <c r="B216" s="43" t="s">
        <v>40</v>
      </c>
      <c r="C216" s="419" t="s">
        <v>245</v>
      </c>
      <c r="D216" s="419"/>
      <c r="E216" s="419"/>
      <c r="F216" s="419"/>
      <c r="G216" s="419"/>
      <c r="H216" s="123">
        <v>55000000000</v>
      </c>
      <c r="I216" s="123">
        <v>21000000000</v>
      </c>
      <c r="J216" s="114">
        <f>+H216-I216</f>
        <v>34000000000</v>
      </c>
      <c r="K216" s="466" t="s">
        <v>246</v>
      </c>
      <c r="L216" s="466"/>
    </row>
    <row r="217" spans="1:12" ht="52.5" customHeight="1" outlineLevel="1">
      <c r="A217" s="29" t="s">
        <v>244</v>
      </c>
      <c r="B217" s="43" t="s">
        <v>40</v>
      </c>
      <c r="C217" s="419" t="s">
        <v>248</v>
      </c>
      <c r="D217" s="419"/>
      <c r="E217" s="419"/>
      <c r="F217" s="419"/>
      <c r="G217" s="419"/>
      <c r="H217" s="111">
        <v>35000000000</v>
      </c>
      <c r="I217" s="111">
        <v>0</v>
      </c>
      <c r="J217" s="112">
        <f t="shared" ref="J217:J280" si="10">+H217-I217</f>
        <v>35000000000</v>
      </c>
      <c r="K217" s="471"/>
      <c r="L217" s="472"/>
    </row>
    <row r="218" spans="1:12" ht="52.5" customHeight="1" outlineLevel="1">
      <c r="A218" s="29" t="s">
        <v>244</v>
      </c>
      <c r="B218" s="43" t="s">
        <v>40</v>
      </c>
      <c r="C218" s="470" t="s">
        <v>249</v>
      </c>
      <c r="D218" s="470"/>
      <c r="E218" s="470"/>
      <c r="F218" s="470"/>
      <c r="G218" s="470"/>
      <c r="H218" s="111">
        <v>26815681649</v>
      </c>
      <c r="I218" s="111">
        <v>0</v>
      </c>
      <c r="J218" s="112">
        <f t="shared" si="10"/>
        <v>26815681649</v>
      </c>
      <c r="K218" s="468"/>
      <c r="L218" s="469"/>
    </row>
    <row r="219" spans="1:12" ht="57" outlineLevel="1">
      <c r="A219" s="29" t="s">
        <v>244</v>
      </c>
      <c r="B219" s="43" t="s">
        <v>40</v>
      </c>
      <c r="C219" s="419" t="s">
        <v>250</v>
      </c>
      <c r="D219" s="419"/>
      <c r="E219" s="419"/>
      <c r="F219" s="419"/>
      <c r="G219" s="419"/>
      <c r="H219" s="111">
        <v>27000000000</v>
      </c>
      <c r="I219" s="111">
        <v>0</v>
      </c>
      <c r="J219" s="112">
        <f t="shared" si="10"/>
        <v>27000000000</v>
      </c>
      <c r="K219" s="468"/>
      <c r="L219" s="469"/>
    </row>
    <row r="220" spans="1:12" ht="57" customHeight="1" outlineLevel="1">
      <c r="A220" s="29" t="s">
        <v>244</v>
      </c>
      <c r="B220" s="43" t="s">
        <v>40</v>
      </c>
      <c r="C220" s="419" t="s">
        <v>251</v>
      </c>
      <c r="D220" s="419"/>
      <c r="E220" s="419"/>
      <c r="F220" s="419"/>
      <c r="G220" s="419"/>
      <c r="H220" s="111">
        <v>2127120954</v>
      </c>
      <c r="I220" s="111">
        <v>0</v>
      </c>
      <c r="J220" s="112">
        <f t="shared" si="10"/>
        <v>2127120954</v>
      </c>
      <c r="K220" s="468"/>
      <c r="L220" s="469"/>
    </row>
    <row r="221" spans="1:12" ht="51" customHeight="1" outlineLevel="1">
      <c r="A221" s="29" t="s">
        <v>244</v>
      </c>
      <c r="B221" s="43" t="s">
        <v>40</v>
      </c>
      <c r="C221" s="470" t="s">
        <v>252</v>
      </c>
      <c r="D221" s="470"/>
      <c r="E221" s="470"/>
      <c r="F221" s="470"/>
      <c r="G221" s="470"/>
      <c r="H221" s="123">
        <v>8139338056</v>
      </c>
      <c r="I221" s="111">
        <v>0</v>
      </c>
      <c r="J221" s="112">
        <f t="shared" si="10"/>
        <v>8139338056</v>
      </c>
      <c r="K221" s="468"/>
      <c r="L221" s="469"/>
    </row>
    <row r="222" spans="1:12" ht="51" customHeight="1" outlineLevel="1">
      <c r="A222" s="29" t="s">
        <v>244</v>
      </c>
      <c r="B222" s="43" t="s">
        <v>40</v>
      </c>
      <c r="C222" s="419" t="s">
        <v>253</v>
      </c>
      <c r="D222" s="419"/>
      <c r="E222" s="419"/>
      <c r="F222" s="419"/>
      <c r="G222" s="419"/>
      <c r="H222" s="111">
        <v>12293178275</v>
      </c>
      <c r="I222" s="111">
        <v>0</v>
      </c>
      <c r="J222" s="112">
        <f t="shared" si="10"/>
        <v>12293178275</v>
      </c>
      <c r="K222" s="468"/>
      <c r="L222" s="469"/>
    </row>
    <row r="223" spans="1:12" ht="51" customHeight="1" outlineLevel="1">
      <c r="A223" s="29" t="s">
        <v>244</v>
      </c>
      <c r="B223" s="43" t="s">
        <v>40</v>
      </c>
      <c r="C223" s="419" t="s">
        <v>254</v>
      </c>
      <c r="D223" s="419"/>
      <c r="E223" s="419"/>
      <c r="F223" s="419"/>
      <c r="G223" s="419"/>
      <c r="H223" s="111">
        <v>8000000000</v>
      </c>
      <c r="I223" s="111">
        <v>0</v>
      </c>
      <c r="J223" s="112">
        <f t="shared" si="10"/>
        <v>8000000000</v>
      </c>
      <c r="K223" s="468"/>
      <c r="L223" s="469"/>
    </row>
    <row r="224" spans="1:12" ht="57" outlineLevel="1">
      <c r="A224" s="29" t="s">
        <v>244</v>
      </c>
      <c r="B224" s="43" t="s">
        <v>40</v>
      </c>
      <c r="C224" s="419" t="s">
        <v>255</v>
      </c>
      <c r="D224" s="419"/>
      <c r="E224" s="419"/>
      <c r="F224" s="419"/>
      <c r="G224" s="419"/>
      <c r="H224" s="111">
        <v>8778752872</v>
      </c>
      <c r="I224" s="111">
        <v>0</v>
      </c>
      <c r="J224" s="112">
        <f t="shared" si="10"/>
        <v>8778752872</v>
      </c>
      <c r="K224" s="468"/>
      <c r="L224" s="469"/>
    </row>
    <row r="225" spans="1:12" ht="77.25" customHeight="1" outlineLevel="1">
      <c r="A225" s="29" t="s">
        <v>244</v>
      </c>
      <c r="B225" s="43" t="s">
        <v>40</v>
      </c>
      <c r="C225" s="419" t="s">
        <v>256</v>
      </c>
      <c r="D225" s="419"/>
      <c r="E225" s="419"/>
      <c r="F225" s="419"/>
      <c r="G225" s="419"/>
      <c r="H225" s="111">
        <v>11200000000</v>
      </c>
      <c r="I225" s="111">
        <v>0</v>
      </c>
      <c r="J225" s="112">
        <f t="shared" si="10"/>
        <v>11200000000</v>
      </c>
      <c r="K225" s="468"/>
      <c r="L225" s="469"/>
    </row>
    <row r="226" spans="1:12" ht="57" outlineLevel="1">
      <c r="A226" s="29" t="s">
        <v>244</v>
      </c>
      <c r="B226" s="43" t="s">
        <v>40</v>
      </c>
      <c r="C226" s="419" t="s">
        <v>257</v>
      </c>
      <c r="D226" s="419"/>
      <c r="E226" s="419"/>
      <c r="F226" s="419"/>
      <c r="G226" s="419"/>
      <c r="H226" s="111">
        <v>3750000000</v>
      </c>
      <c r="I226" s="111">
        <v>0</v>
      </c>
      <c r="J226" s="112">
        <f t="shared" si="10"/>
        <v>3750000000</v>
      </c>
      <c r="K226" s="468"/>
      <c r="L226" s="469"/>
    </row>
    <row r="227" spans="1:12" ht="116.25" customHeight="1" outlineLevel="1">
      <c r="A227" s="29" t="s">
        <v>244</v>
      </c>
      <c r="B227" s="43" t="s">
        <v>258</v>
      </c>
      <c r="C227" s="419" t="s">
        <v>259</v>
      </c>
      <c r="D227" s="419"/>
      <c r="E227" s="419"/>
      <c r="F227" s="419"/>
      <c r="G227" s="419"/>
      <c r="H227" s="111">
        <v>64891524554</v>
      </c>
      <c r="I227" s="111">
        <v>0</v>
      </c>
      <c r="J227" s="112">
        <f t="shared" si="10"/>
        <v>64891524554</v>
      </c>
      <c r="K227" s="468"/>
      <c r="L227" s="469"/>
    </row>
    <row r="228" spans="1:12" ht="57" outlineLevel="1">
      <c r="A228" s="29" t="s">
        <v>244</v>
      </c>
      <c r="B228" s="43" t="s">
        <v>40</v>
      </c>
      <c r="C228" s="419" t="s">
        <v>260</v>
      </c>
      <c r="D228" s="419"/>
      <c r="E228" s="419"/>
      <c r="F228" s="419"/>
      <c r="G228" s="419"/>
      <c r="H228" s="111">
        <v>4280000000</v>
      </c>
      <c r="I228" s="111">
        <v>0</v>
      </c>
      <c r="J228" s="112">
        <f t="shared" si="10"/>
        <v>4280000000</v>
      </c>
      <c r="K228" s="468"/>
      <c r="L228" s="469"/>
    </row>
    <row r="229" spans="1:12" ht="41.25" customHeight="1" outlineLevel="1">
      <c r="A229" s="29" t="s">
        <v>22</v>
      </c>
      <c r="B229" s="44" t="s">
        <v>57</v>
      </c>
      <c r="C229" s="419" t="s">
        <v>261</v>
      </c>
      <c r="D229" s="419"/>
      <c r="E229" s="419"/>
      <c r="F229" s="419"/>
      <c r="G229" s="419"/>
      <c r="H229" s="111">
        <v>7333000000</v>
      </c>
      <c r="I229" s="111">
        <v>5891000000</v>
      </c>
      <c r="J229" s="112">
        <f t="shared" si="10"/>
        <v>1442000000</v>
      </c>
      <c r="K229" s="473" t="s">
        <v>262</v>
      </c>
      <c r="L229" s="474"/>
    </row>
    <row r="230" spans="1:12" ht="41.25" customHeight="1" outlineLevel="1">
      <c r="A230" s="29" t="s">
        <v>22</v>
      </c>
      <c r="B230" s="43" t="s">
        <v>57</v>
      </c>
      <c r="C230" s="419" t="s">
        <v>264</v>
      </c>
      <c r="D230" s="419"/>
      <c r="E230" s="419"/>
      <c r="F230" s="419"/>
      <c r="G230" s="419"/>
      <c r="H230" s="111">
        <v>18000000000</v>
      </c>
      <c r="I230" s="111">
        <v>0</v>
      </c>
      <c r="J230" s="112">
        <f t="shared" si="10"/>
        <v>18000000000</v>
      </c>
      <c r="K230" s="419"/>
      <c r="L230" s="475"/>
    </row>
    <row r="231" spans="1:12" ht="51.75" customHeight="1" outlineLevel="1">
      <c r="A231" s="29" t="s">
        <v>22</v>
      </c>
      <c r="B231" s="43" t="s">
        <v>57</v>
      </c>
      <c r="C231" s="419" t="s">
        <v>265</v>
      </c>
      <c r="D231" s="419"/>
      <c r="E231" s="419"/>
      <c r="F231" s="419"/>
      <c r="G231" s="419"/>
      <c r="H231" s="111">
        <v>17000000000</v>
      </c>
      <c r="I231" s="111">
        <v>0</v>
      </c>
      <c r="J231" s="112">
        <f t="shared" si="10"/>
        <v>17000000000</v>
      </c>
      <c r="K231" s="419"/>
      <c r="L231" s="475"/>
    </row>
    <row r="232" spans="1:12" ht="28.5" outlineLevel="1">
      <c r="A232" s="45" t="s">
        <v>22</v>
      </c>
      <c r="B232" s="43" t="s">
        <v>266</v>
      </c>
      <c r="C232" s="470" t="s">
        <v>267</v>
      </c>
      <c r="D232" s="470"/>
      <c r="E232" s="470"/>
      <c r="F232" s="470"/>
      <c r="G232" s="470"/>
      <c r="H232" s="113">
        <v>27879400000</v>
      </c>
      <c r="I232" s="113">
        <v>27879400000</v>
      </c>
      <c r="J232" s="114">
        <f t="shared" si="10"/>
        <v>0</v>
      </c>
      <c r="K232" s="473" t="s">
        <v>268</v>
      </c>
      <c r="L232" s="474"/>
    </row>
    <row r="233" spans="1:12" ht="41.25" customHeight="1" outlineLevel="1">
      <c r="A233" s="29" t="s">
        <v>235</v>
      </c>
      <c r="B233" s="29" t="s">
        <v>83</v>
      </c>
      <c r="C233" s="419" t="s">
        <v>269</v>
      </c>
      <c r="D233" s="419"/>
      <c r="E233" s="419"/>
      <c r="F233" s="419"/>
      <c r="G233" s="419"/>
      <c r="H233" s="111">
        <v>1200000000</v>
      </c>
      <c r="I233" s="111">
        <v>0</v>
      </c>
      <c r="J233" s="112">
        <f t="shared" si="10"/>
        <v>1200000000</v>
      </c>
      <c r="K233" s="419"/>
      <c r="L233" s="475"/>
    </row>
    <row r="234" spans="1:12" ht="41.25" customHeight="1" outlineLevel="1">
      <c r="A234" s="29" t="s">
        <v>235</v>
      </c>
      <c r="B234" s="45" t="s">
        <v>417</v>
      </c>
      <c r="C234" s="419" t="s">
        <v>271</v>
      </c>
      <c r="D234" s="419"/>
      <c r="E234" s="419"/>
      <c r="F234" s="419"/>
      <c r="G234" s="419"/>
      <c r="H234" s="111">
        <v>17000000000</v>
      </c>
      <c r="I234" s="111">
        <v>0</v>
      </c>
      <c r="J234" s="112">
        <f t="shared" si="10"/>
        <v>17000000000</v>
      </c>
      <c r="K234" s="419"/>
      <c r="L234" s="475"/>
    </row>
    <row r="235" spans="1:12" ht="41.25" customHeight="1" outlineLevel="1">
      <c r="A235" s="29" t="s">
        <v>235</v>
      </c>
      <c r="B235" s="45" t="s">
        <v>417</v>
      </c>
      <c r="C235" s="419" t="s">
        <v>273</v>
      </c>
      <c r="D235" s="419"/>
      <c r="E235" s="419"/>
      <c r="F235" s="419"/>
      <c r="G235" s="419"/>
      <c r="H235" s="111">
        <v>4500000000</v>
      </c>
      <c r="I235" s="111">
        <v>0</v>
      </c>
      <c r="J235" s="112">
        <f t="shared" si="10"/>
        <v>4500000000</v>
      </c>
      <c r="K235" s="419"/>
      <c r="L235" s="475"/>
    </row>
    <row r="236" spans="1:12" ht="66" customHeight="1" outlineLevel="1">
      <c r="A236" s="29" t="s">
        <v>235</v>
      </c>
      <c r="B236" s="45" t="s">
        <v>417</v>
      </c>
      <c r="C236" s="419" t="s">
        <v>274</v>
      </c>
      <c r="D236" s="419"/>
      <c r="E236" s="419"/>
      <c r="F236" s="419"/>
      <c r="G236" s="419"/>
      <c r="H236" s="111">
        <v>5167000000</v>
      </c>
      <c r="I236" s="111">
        <v>0</v>
      </c>
      <c r="J236" s="112">
        <f t="shared" si="10"/>
        <v>5167000000</v>
      </c>
      <c r="K236" s="419"/>
      <c r="L236" s="475"/>
    </row>
    <row r="237" spans="1:12" ht="99.75" customHeight="1" outlineLevel="1">
      <c r="A237" s="29" t="s">
        <v>235</v>
      </c>
      <c r="B237" s="29" t="s">
        <v>113</v>
      </c>
      <c r="C237" s="419" t="s">
        <v>276</v>
      </c>
      <c r="D237" s="419"/>
      <c r="E237" s="419"/>
      <c r="F237" s="419"/>
      <c r="G237" s="419"/>
      <c r="H237" s="111">
        <v>2500000000</v>
      </c>
      <c r="I237" s="113">
        <v>0</v>
      </c>
      <c r="J237" s="112">
        <f t="shared" si="10"/>
        <v>2500000000</v>
      </c>
      <c r="K237" s="419"/>
      <c r="L237" s="475"/>
    </row>
    <row r="238" spans="1:12" ht="46.5" customHeight="1" outlineLevel="1">
      <c r="A238" s="29" t="s">
        <v>235</v>
      </c>
      <c r="B238" s="29" t="s">
        <v>98</v>
      </c>
      <c r="C238" s="419" t="s">
        <v>277</v>
      </c>
      <c r="D238" s="419"/>
      <c r="E238" s="419"/>
      <c r="F238" s="419"/>
      <c r="G238" s="419"/>
      <c r="H238" s="111">
        <v>5000000000</v>
      </c>
      <c r="I238" s="111">
        <v>0</v>
      </c>
      <c r="J238" s="112">
        <f t="shared" si="10"/>
        <v>5000000000</v>
      </c>
      <c r="K238" s="419"/>
      <c r="L238" s="475"/>
    </row>
    <row r="239" spans="1:12" ht="41.25" customHeight="1" outlineLevel="1">
      <c r="A239" s="29" t="s">
        <v>235</v>
      </c>
      <c r="B239" s="29" t="s">
        <v>48</v>
      </c>
      <c r="C239" s="419" t="s">
        <v>278</v>
      </c>
      <c r="D239" s="419"/>
      <c r="E239" s="419"/>
      <c r="F239" s="419"/>
      <c r="G239" s="419"/>
      <c r="H239" s="111">
        <v>3834000000</v>
      </c>
      <c r="I239" s="111">
        <v>0</v>
      </c>
      <c r="J239" s="112">
        <f t="shared" si="10"/>
        <v>3834000000</v>
      </c>
      <c r="K239" s="419"/>
      <c r="L239" s="475"/>
    </row>
    <row r="240" spans="1:12" ht="41.25" customHeight="1" outlineLevel="1">
      <c r="A240" s="29" t="s">
        <v>235</v>
      </c>
      <c r="B240" s="29" t="s">
        <v>79</v>
      </c>
      <c r="C240" s="419" t="s">
        <v>279</v>
      </c>
      <c r="D240" s="419"/>
      <c r="E240" s="419"/>
      <c r="F240" s="419"/>
      <c r="G240" s="419"/>
      <c r="H240" s="111">
        <v>21542394690</v>
      </c>
      <c r="I240" s="111">
        <v>0</v>
      </c>
      <c r="J240" s="112">
        <f t="shared" si="10"/>
        <v>21542394690</v>
      </c>
      <c r="K240" s="419"/>
      <c r="L240" s="475"/>
    </row>
    <row r="241" spans="1:12" ht="41.25" customHeight="1" outlineLevel="1">
      <c r="A241" s="29" t="s">
        <v>235</v>
      </c>
      <c r="B241" s="29" t="s">
        <v>83</v>
      </c>
      <c r="C241" s="419" t="s">
        <v>280</v>
      </c>
      <c r="D241" s="419"/>
      <c r="E241" s="419"/>
      <c r="F241" s="419"/>
      <c r="G241" s="419"/>
      <c r="H241" s="111">
        <v>1716191387</v>
      </c>
      <c r="I241" s="111">
        <v>0</v>
      </c>
      <c r="J241" s="112">
        <f t="shared" si="10"/>
        <v>1716191387</v>
      </c>
      <c r="K241" s="419"/>
      <c r="L241" s="475"/>
    </row>
    <row r="242" spans="1:12" ht="95.25" customHeight="1" outlineLevel="1">
      <c r="A242" s="45" t="s">
        <v>281</v>
      </c>
      <c r="B242" s="45" t="s">
        <v>98</v>
      </c>
      <c r="C242" s="470" t="s">
        <v>282</v>
      </c>
      <c r="D242" s="470"/>
      <c r="E242" s="470"/>
      <c r="F242" s="470"/>
      <c r="G242" s="470"/>
      <c r="H242" s="111">
        <f>30000000000+15000000000+8500000000</f>
        <v>53500000000</v>
      </c>
      <c r="I242" s="113">
        <f>8500000000</f>
        <v>8500000000</v>
      </c>
      <c r="J242" s="111">
        <f t="shared" si="10"/>
        <v>45000000000</v>
      </c>
      <c r="K242" s="476" t="s">
        <v>872</v>
      </c>
      <c r="L242" s="477"/>
    </row>
    <row r="243" spans="1:12" ht="52.5" customHeight="1" outlineLevel="1">
      <c r="A243" s="29" t="s">
        <v>281</v>
      </c>
      <c r="B243" s="29" t="s">
        <v>98</v>
      </c>
      <c r="C243" s="419" t="s">
        <v>285</v>
      </c>
      <c r="D243" s="419"/>
      <c r="E243" s="419"/>
      <c r="F243" s="419"/>
      <c r="G243" s="419"/>
      <c r="H243" s="111">
        <v>250000000000</v>
      </c>
      <c r="I243" s="111">
        <v>0</v>
      </c>
      <c r="J243" s="112">
        <f t="shared" si="10"/>
        <v>250000000000</v>
      </c>
      <c r="K243" s="419"/>
      <c r="L243" s="419"/>
    </row>
    <row r="244" spans="1:12" ht="46.5" customHeight="1" outlineLevel="1">
      <c r="A244" s="29" t="s">
        <v>281</v>
      </c>
      <c r="B244" s="29" t="s">
        <v>98</v>
      </c>
      <c r="C244" s="419" t="s">
        <v>286</v>
      </c>
      <c r="D244" s="419"/>
      <c r="E244" s="419"/>
      <c r="F244" s="419"/>
      <c r="G244" s="419"/>
      <c r="H244" s="111">
        <v>250000000000</v>
      </c>
      <c r="I244" s="111">
        <v>0</v>
      </c>
      <c r="J244" s="112">
        <f t="shared" si="10"/>
        <v>250000000000</v>
      </c>
      <c r="K244" s="419"/>
      <c r="L244" s="419"/>
    </row>
    <row r="245" spans="1:12" ht="50.25" customHeight="1" outlineLevel="1">
      <c r="A245" s="29" t="s">
        <v>281</v>
      </c>
      <c r="B245" s="29" t="s">
        <v>113</v>
      </c>
      <c r="C245" s="419" t="s">
        <v>287</v>
      </c>
      <c r="D245" s="419"/>
      <c r="E245" s="419"/>
      <c r="F245" s="419"/>
      <c r="G245" s="419"/>
      <c r="H245" s="111">
        <v>52155182000</v>
      </c>
      <c r="I245" s="111">
        <v>0</v>
      </c>
      <c r="J245" s="112">
        <f t="shared" si="10"/>
        <v>52155182000</v>
      </c>
      <c r="K245" s="419"/>
      <c r="L245" s="475"/>
    </row>
    <row r="246" spans="1:12" ht="51.75" customHeight="1" outlineLevel="1">
      <c r="A246" s="29" t="s">
        <v>281</v>
      </c>
      <c r="B246" s="29" t="s">
        <v>113</v>
      </c>
      <c r="C246" s="419" t="s">
        <v>288</v>
      </c>
      <c r="D246" s="419"/>
      <c r="E246" s="419"/>
      <c r="F246" s="419"/>
      <c r="G246" s="419"/>
      <c r="H246" s="111">
        <v>9525006344</v>
      </c>
      <c r="I246" s="111">
        <v>0</v>
      </c>
      <c r="J246" s="112">
        <f t="shared" si="10"/>
        <v>9525006344</v>
      </c>
      <c r="K246" s="419"/>
      <c r="L246" s="475"/>
    </row>
    <row r="247" spans="1:12" ht="50.25" customHeight="1" outlineLevel="1">
      <c r="A247" s="29" t="s">
        <v>281</v>
      </c>
      <c r="B247" s="29" t="s">
        <v>113</v>
      </c>
      <c r="C247" s="419" t="s">
        <v>289</v>
      </c>
      <c r="D247" s="419"/>
      <c r="E247" s="419"/>
      <c r="F247" s="419"/>
      <c r="G247" s="419"/>
      <c r="H247" s="111">
        <v>25000000000</v>
      </c>
      <c r="I247" s="111">
        <v>0</v>
      </c>
      <c r="J247" s="112">
        <f t="shared" si="10"/>
        <v>25000000000</v>
      </c>
      <c r="K247" s="419"/>
      <c r="L247" s="475"/>
    </row>
    <row r="248" spans="1:12" ht="52.5" customHeight="1" outlineLevel="1">
      <c r="A248" s="29" t="s">
        <v>281</v>
      </c>
      <c r="B248" s="29" t="s">
        <v>113</v>
      </c>
      <c r="C248" s="419" t="s">
        <v>290</v>
      </c>
      <c r="D248" s="419"/>
      <c r="E248" s="419"/>
      <c r="F248" s="419"/>
      <c r="G248" s="419"/>
      <c r="H248" s="111">
        <v>5829855545</v>
      </c>
      <c r="I248" s="111">
        <v>0</v>
      </c>
      <c r="J248" s="112">
        <f t="shared" si="10"/>
        <v>5829855545</v>
      </c>
      <c r="K248" s="419"/>
      <c r="L248" s="475"/>
    </row>
    <row r="249" spans="1:12" ht="41.25" customHeight="1" outlineLevel="1">
      <c r="A249" s="29" t="s">
        <v>281</v>
      </c>
      <c r="B249" s="29" t="s">
        <v>113</v>
      </c>
      <c r="C249" s="419" t="s">
        <v>291</v>
      </c>
      <c r="D249" s="419"/>
      <c r="E249" s="419"/>
      <c r="F249" s="419"/>
      <c r="G249" s="419"/>
      <c r="H249" s="111">
        <v>5700000000</v>
      </c>
      <c r="I249" s="111">
        <v>0</v>
      </c>
      <c r="J249" s="112">
        <f t="shared" si="10"/>
        <v>5700000000</v>
      </c>
      <c r="K249" s="419"/>
      <c r="L249" s="475"/>
    </row>
    <row r="250" spans="1:12" ht="58.5" customHeight="1" outlineLevel="1">
      <c r="A250" s="29" t="s">
        <v>281</v>
      </c>
      <c r="B250" s="29" t="s">
        <v>113</v>
      </c>
      <c r="C250" s="419" t="s">
        <v>292</v>
      </c>
      <c r="D250" s="419"/>
      <c r="E250" s="419"/>
      <c r="F250" s="419"/>
      <c r="G250" s="419"/>
      <c r="H250" s="111">
        <v>11000000000</v>
      </c>
      <c r="I250" s="111">
        <v>0</v>
      </c>
      <c r="J250" s="112">
        <f t="shared" si="10"/>
        <v>11000000000</v>
      </c>
      <c r="K250" s="419"/>
      <c r="L250" s="475"/>
    </row>
    <row r="251" spans="1:12" ht="54" customHeight="1" outlineLevel="1">
      <c r="A251" s="29" t="s">
        <v>281</v>
      </c>
      <c r="B251" s="29" t="s">
        <v>98</v>
      </c>
      <c r="C251" s="419" t="s">
        <v>293</v>
      </c>
      <c r="D251" s="419"/>
      <c r="E251" s="419"/>
      <c r="F251" s="419"/>
      <c r="G251" s="419"/>
      <c r="H251" s="111">
        <v>9000000000</v>
      </c>
      <c r="I251" s="111">
        <v>0</v>
      </c>
      <c r="J251" s="112">
        <f t="shared" si="10"/>
        <v>9000000000</v>
      </c>
      <c r="K251" s="419"/>
      <c r="L251" s="475"/>
    </row>
    <row r="252" spans="1:12" ht="64.5" customHeight="1" outlineLevel="1">
      <c r="A252" s="29" t="s">
        <v>281</v>
      </c>
      <c r="B252" s="44" t="s">
        <v>103</v>
      </c>
      <c r="C252" s="419" t="s">
        <v>294</v>
      </c>
      <c r="D252" s="419"/>
      <c r="E252" s="419"/>
      <c r="F252" s="419"/>
      <c r="G252" s="419"/>
      <c r="H252" s="111">
        <v>14842396233</v>
      </c>
      <c r="I252" s="111">
        <v>0</v>
      </c>
      <c r="J252" s="112">
        <f t="shared" si="10"/>
        <v>14842396233</v>
      </c>
      <c r="K252" s="419"/>
      <c r="L252" s="475"/>
    </row>
    <row r="253" spans="1:12" ht="60.75" customHeight="1" outlineLevel="1">
      <c r="A253" s="29" t="s">
        <v>281</v>
      </c>
      <c r="B253" s="29" t="s">
        <v>98</v>
      </c>
      <c r="C253" s="478" t="s">
        <v>295</v>
      </c>
      <c r="D253" s="478"/>
      <c r="E253" s="478"/>
      <c r="F253" s="478"/>
      <c r="G253" s="478"/>
      <c r="H253" s="111">
        <v>20000000000</v>
      </c>
      <c r="I253" s="111">
        <v>0</v>
      </c>
      <c r="J253" s="112">
        <f t="shared" si="10"/>
        <v>20000000000</v>
      </c>
      <c r="K253" s="419"/>
      <c r="L253" s="475"/>
    </row>
    <row r="254" spans="1:12" ht="57" customHeight="1" outlineLevel="1">
      <c r="A254" s="29" t="s">
        <v>281</v>
      </c>
      <c r="B254" s="29" t="s">
        <v>98</v>
      </c>
      <c r="C254" s="419" t="s">
        <v>296</v>
      </c>
      <c r="D254" s="419"/>
      <c r="E254" s="419"/>
      <c r="F254" s="419"/>
      <c r="G254" s="419"/>
      <c r="H254" s="111">
        <v>1179000000</v>
      </c>
      <c r="I254" s="111">
        <v>0</v>
      </c>
      <c r="J254" s="112">
        <f t="shared" si="10"/>
        <v>1179000000</v>
      </c>
      <c r="K254" s="419"/>
      <c r="L254" s="475"/>
    </row>
    <row r="255" spans="1:12" ht="75.75" customHeight="1" outlineLevel="1">
      <c r="A255" s="29" t="s">
        <v>281</v>
      </c>
      <c r="B255" s="29" t="s">
        <v>98</v>
      </c>
      <c r="C255" s="419" t="s">
        <v>297</v>
      </c>
      <c r="D255" s="419"/>
      <c r="E255" s="419"/>
      <c r="F255" s="419"/>
      <c r="G255" s="419"/>
      <c r="H255" s="111">
        <v>4999880000</v>
      </c>
      <c r="I255" s="111">
        <v>0</v>
      </c>
      <c r="J255" s="112">
        <f t="shared" si="10"/>
        <v>4999880000</v>
      </c>
      <c r="K255" s="419"/>
      <c r="L255" s="475"/>
    </row>
    <row r="256" spans="1:12" ht="50.25" customHeight="1" outlineLevel="1">
      <c r="A256" s="29" t="s">
        <v>281</v>
      </c>
      <c r="B256" s="29" t="s">
        <v>98</v>
      </c>
      <c r="C256" s="419" t="s">
        <v>298</v>
      </c>
      <c r="D256" s="419"/>
      <c r="E256" s="419"/>
      <c r="F256" s="419"/>
      <c r="G256" s="419"/>
      <c r="H256" s="111">
        <v>300000000</v>
      </c>
      <c r="I256" s="111">
        <v>0</v>
      </c>
      <c r="J256" s="112">
        <f t="shared" si="10"/>
        <v>300000000</v>
      </c>
      <c r="K256" s="419"/>
      <c r="L256" s="475"/>
    </row>
    <row r="257" spans="1:12" ht="66.75" customHeight="1" outlineLevel="1">
      <c r="A257" s="29" t="s">
        <v>281</v>
      </c>
      <c r="B257" s="29" t="s">
        <v>98</v>
      </c>
      <c r="C257" s="419" t="s">
        <v>299</v>
      </c>
      <c r="D257" s="419"/>
      <c r="E257" s="419"/>
      <c r="F257" s="419"/>
      <c r="G257" s="419"/>
      <c r="H257" s="111">
        <v>4863440000</v>
      </c>
      <c r="I257" s="111">
        <v>0</v>
      </c>
      <c r="J257" s="112">
        <f t="shared" si="10"/>
        <v>4863440000</v>
      </c>
      <c r="K257" s="419"/>
      <c r="L257" s="475"/>
    </row>
    <row r="258" spans="1:12" ht="66.75" customHeight="1" outlineLevel="1">
      <c r="A258" s="29" t="s">
        <v>281</v>
      </c>
      <c r="B258" s="29" t="s">
        <v>98</v>
      </c>
      <c r="C258" s="419" t="s">
        <v>300</v>
      </c>
      <c r="D258" s="419"/>
      <c r="E258" s="419"/>
      <c r="F258" s="419"/>
      <c r="G258" s="419"/>
      <c r="H258" s="111">
        <v>1200000000</v>
      </c>
      <c r="I258" s="111">
        <v>0</v>
      </c>
      <c r="J258" s="112">
        <f t="shared" si="10"/>
        <v>1200000000</v>
      </c>
      <c r="K258" s="419"/>
      <c r="L258" s="475"/>
    </row>
    <row r="259" spans="1:12" ht="48.75" customHeight="1" outlineLevel="1">
      <c r="A259" s="29" t="s">
        <v>281</v>
      </c>
      <c r="B259" s="29" t="s">
        <v>98</v>
      </c>
      <c r="C259" s="419" t="s">
        <v>301</v>
      </c>
      <c r="D259" s="419"/>
      <c r="E259" s="419"/>
      <c r="F259" s="419"/>
      <c r="G259" s="419"/>
      <c r="H259" s="111">
        <v>20000000000</v>
      </c>
      <c r="I259" s="111">
        <v>0</v>
      </c>
      <c r="J259" s="112">
        <f t="shared" si="10"/>
        <v>20000000000</v>
      </c>
      <c r="K259" s="419"/>
      <c r="L259" s="475"/>
    </row>
    <row r="260" spans="1:12" ht="68.25" customHeight="1" outlineLevel="1">
      <c r="A260" s="29" t="s">
        <v>281</v>
      </c>
      <c r="B260" s="29" t="s">
        <v>98</v>
      </c>
      <c r="C260" s="419" t="s">
        <v>302</v>
      </c>
      <c r="D260" s="419"/>
      <c r="E260" s="419"/>
      <c r="F260" s="419"/>
      <c r="G260" s="419"/>
      <c r="H260" s="111">
        <v>6000000000</v>
      </c>
      <c r="I260" s="111">
        <v>0</v>
      </c>
      <c r="J260" s="112">
        <f t="shared" si="10"/>
        <v>6000000000</v>
      </c>
      <c r="K260" s="419"/>
      <c r="L260" s="475"/>
    </row>
    <row r="261" spans="1:12" ht="42.75" outlineLevel="1">
      <c r="A261" s="29" t="s">
        <v>281</v>
      </c>
      <c r="B261" s="29" t="s">
        <v>98</v>
      </c>
      <c r="C261" s="419" t="s">
        <v>303</v>
      </c>
      <c r="D261" s="419"/>
      <c r="E261" s="419"/>
      <c r="F261" s="419"/>
      <c r="G261" s="419"/>
      <c r="H261" s="111">
        <v>8200000000</v>
      </c>
      <c r="I261" s="111">
        <v>0</v>
      </c>
      <c r="J261" s="112">
        <f t="shared" si="10"/>
        <v>8200000000</v>
      </c>
      <c r="K261" s="419"/>
      <c r="L261" s="475"/>
    </row>
    <row r="262" spans="1:12" ht="106.5" customHeight="1" outlineLevel="1">
      <c r="A262" s="29" t="s">
        <v>281</v>
      </c>
      <c r="B262" s="29" t="s">
        <v>98</v>
      </c>
      <c r="C262" s="419" t="s">
        <v>304</v>
      </c>
      <c r="D262" s="419"/>
      <c r="E262" s="419"/>
      <c r="F262" s="419"/>
      <c r="G262" s="419"/>
      <c r="H262" s="111">
        <v>25000000000</v>
      </c>
      <c r="I262" s="111">
        <v>0</v>
      </c>
      <c r="J262" s="112">
        <f t="shared" si="10"/>
        <v>25000000000</v>
      </c>
      <c r="K262" s="419"/>
      <c r="L262" s="475"/>
    </row>
    <row r="263" spans="1:12" ht="54" customHeight="1" outlineLevel="1">
      <c r="A263" s="29" t="s">
        <v>281</v>
      </c>
      <c r="B263" s="29" t="s">
        <v>98</v>
      </c>
      <c r="C263" s="419" t="s">
        <v>305</v>
      </c>
      <c r="D263" s="419"/>
      <c r="E263" s="419"/>
      <c r="F263" s="419"/>
      <c r="G263" s="419"/>
      <c r="H263" s="111">
        <v>46981000000</v>
      </c>
      <c r="I263" s="111">
        <v>0</v>
      </c>
      <c r="J263" s="112">
        <f t="shared" si="10"/>
        <v>46981000000</v>
      </c>
      <c r="K263" s="419"/>
      <c r="L263" s="475"/>
    </row>
    <row r="264" spans="1:12" ht="49.5" customHeight="1" outlineLevel="1">
      <c r="A264" s="29" t="s">
        <v>281</v>
      </c>
      <c r="B264" s="29" t="s">
        <v>98</v>
      </c>
      <c r="C264" s="419" t="s">
        <v>306</v>
      </c>
      <c r="D264" s="419"/>
      <c r="E264" s="419"/>
      <c r="F264" s="419"/>
      <c r="G264" s="419"/>
      <c r="H264" s="111">
        <v>5000000000</v>
      </c>
      <c r="I264" s="111">
        <v>0</v>
      </c>
      <c r="J264" s="112">
        <f t="shared" si="10"/>
        <v>5000000000</v>
      </c>
      <c r="K264" s="419"/>
      <c r="L264" s="475"/>
    </row>
    <row r="265" spans="1:12" ht="79.5" customHeight="1" outlineLevel="1">
      <c r="A265" s="29" t="s">
        <v>281</v>
      </c>
      <c r="B265" s="29" t="s">
        <v>98</v>
      </c>
      <c r="C265" s="419" t="s">
        <v>307</v>
      </c>
      <c r="D265" s="419"/>
      <c r="E265" s="419"/>
      <c r="F265" s="419"/>
      <c r="G265" s="419"/>
      <c r="H265" s="111">
        <v>7200000000</v>
      </c>
      <c r="I265" s="111">
        <v>0</v>
      </c>
      <c r="J265" s="112">
        <f t="shared" si="10"/>
        <v>7200000000</v>
      </c>
      <c r="K265" s="419"/>
      <c r="L265" s="475"/>
    </row>
    <row r="266" spans="1:12" ht="79.5" customHeight="1" outlineLevel="1">
      <c r="A266" s="29" t="s">
        <v>281</v>
      </c>
      <c r="B266" s="29" t="s">
        <v>98</v>
      </c>
      <c r="C266" s="419" t="s">
        <v>308</v>
      </c>
      <c r="D266" s="419"/>
      <c r="E266" s="419"/>
      <c r="F266" s="419"/>
      <c r="G266" s="419"/>
      <c r="H266" s="111">
        <v>1900000000</v>
      </c>
      <c r="I266" s="111">
        <v>0</v>
      </c>
      <c r="J266" s="112">
        <f t="shared" si="10"/>
        <v>1900000000</v>
      </c>
      <c r="K266" s="419"/>
      <c r="L266" s="475"/>
    </row>
    <row r="267" spans="1:12" ht="42.75" outlineLevel="1">
      <c r="A267" s="29" t="s">
        <v>281</v>
      </c>
      <c r="B267" s="29" t="s">
        <v>98</v>
      </c>
      <c r="C267" s="419" t="s">
        <v>309</v>
      </c>
      <c r="D267" s="419"/>
      <c r="E267" s="419"/>
      <c r="F267" s="419"/>
      <c r="G267" s="419"/>
      <c r="H267" s="111">
        <v>20000000000</v>
      </c>
      <c r="I267" s="111">
        <v>0</v>
      </c>
      <c r="J267" s="112">
        <f t="shared" si="10"/>
        <v>20000000000</v>
      </c>
      <c r="K267" s="419"/>
      <c r="L267" s="475"/>
    </row>
    <row r="268" spans="1:12" ht="69" customHeight="1" outlineLevel="1">
      <c r="A268" s="29" t="s">
        <v>281</v>
      </c>
      <c r="B268" s="29" t="s">
        <v>98</v>
      </c>
      <c r="C268" s="419" t="s">
        <v>310</v>
      </c>
      <c r="D268" s="419"/>
      <c r="E268" s="419"/>
      <c r="F268" s="419"/>
      <c r="G268" s="419"/>
      <c r="H268" s="111">
        <v>3206950000</v>
      </c>
      <c r="I268" s="111">
        <v>0</v>
      </c>
      <c r="J268" s="112">
        <f t="shared" si="10"/>
        <v>3206950000</v>
      </c>
      <c r="K268" s="419"/>
      <c r="L268" s="475"/>
    </row>
    <row r="269" spans="1:12" ht="103.5" customHeight="1" outlineLevel="1">
      <c r="A269" s="29" t="s">
        <v>281</v>
      </c>
      <c r="B269" s="29" t="s">
        <v>98</v>
      </c>
      <c r="C269" s="419" t="s">
        <v>311</v>
      </c>
      <c r="D269" s="419"/>
      <c r="E269" s="419"/>
      <c r="F269" s="419"/>
      <c r="G269" s="419"/>
      <c r="H269" s="111">
        <v>16204274100</v>
      </c>
      <c r="I269" s="111">
        <v>0</v>
      </c>
      <c r="J269" s="112">
        <f t="shared" si="10"/>
        <v>16204274100</v>
      </c>
      <c r="K269" s="419"/>
      <c r="L269" s="475"/>
    </row>
    <row r="270" spans="1:12" ht="48.75" customHeight="1" outlineLevel="1">
      <c r="A270" s="29" t="s">
        <v>281</v>
      </c>
      <c r="B270" s="29" t="s">
        <v>98</v>
      </c>
      <c r="C270" s="419" t="s">
        <v>312</v>
      </c>
      <c r="D270" s="419"/>
      <c r="E270" s="419"/>
      <c r="F270" s="419"/>
      <c r="G270" s="419"/>
      <c r="H270" s="111">
        <v>10500000000</v>
      </c>
      <c r="I270" s="111">
        <v>0</v>
      </c>
      <c r="J270" s="112">
        <f t="shared" si="10"/>
        <v>10500000000</v>
      </c>
      <c r="K270" s="419"/>
      <c r="L270" s="475"/>
    </row>
    <row r="271" spans="1:12" ht="73.5" customHeight="1" outlineLevel="1">
      <c r="A271" s="29" t="s">
        <v>281</v>
      </c>
      <c r="B271" s="29" t="s">
        <v>98</v>
      </c>
      <c r="C271" s="419" t="s">
        <v>313</v>
      </c>
      <c r="D271" s="419"/>
      <c r="E271" s="419"/>
      <c r="F271" s="419"/>
      <c r="G271" s="419"/>
      <c r="H271" s="111">
        <v>6849970650</v>
      </c>
      <c r="I271" s="111">
        <v>0</v>
      </c>
      <c r="J271" s="112">
        <f t="shared" si="10"/>
        <v>6849970650</v>
      </c>
      <c r="K271" s="419"/>
      <c r="L271" s="475"/>
    </row>
    <row r="272" spans="1:12" ht="109.5" customHeight="1" outlineLevel="1">
      <c r="A272" s="29" t="s">
        <v>281</v>
      </c>
      <c r="B272" s="29" t="s">
        <v>98</v>
      </c>
      <c r="C272" s="419" t="s">
        <v>314</v>
      </c>
      <c r="D272" s="419"/>
      <c r="E272" s="419"/>
      <c r="F272" s="419"/>
      <c r="G272" s="419"/>
      <c r="H272" s="111">
        <v>4125295000</v>
      </c>
      <c r="I272" s="111">
        <v>0</v>
      </c>
      <c r="J272" s="112">
        <f t="shared" si="10"/>
        <v>4125295000</v>
      </c>
      <c r="K272" s="419"/>
      <c r="L272" s="475"/>
    </row>
    <row r="273" spans="1:12" ht="48.75" customHeight="1" outlineLevel="1">
      <c r="A273" s="29" t="s">
        <v>281</v>
      </c>
      <c r="B273" s="44" t="s">
        <v>103</v>
      </c>
      <c r="C273" s="419" t="s">
        <v>315</v>
      </c>
      <c r="D273" s="419"/>
      <c r="E273" s="419"/>
      <c r="F273" s="419"/>
      <c r="G273" s="419"/>
      <c r="H273" s="111">
        <v>2800000000</v>
      </c>
      <c r="I273" s="111">
        <v>0</v>
      </c>
      <c r="J273" s="112">
        <f t="shared" si="10"/>
        <v>2800000000</v>
      </c>
      <c r="K273" s="419"/>
      <c r="L273" s="475"/>
    </row>
    <row r="274" spans="1:12" ht="41.25" customHeight="1" outlineLevel="1">
      <c r="A274" s="29" t="s">
        <v>281</v>
      </c>
      <c r="B274" s="44" t="s">
        <v>103</v>
      </c>
      <c r="C274" s="419" t="s">
        <v>316</v>
      </c>
      <c r="D274" s="419"/>
      <c r="E274" s="419"/>
      <c r="F274" s="419"/>
      <c r="G274" s="419"/>
      <c r="H274" s="111">
        <v>10000000000</v>
      </c>
      <c r="I274" s="111">
        <v>0</v>
      </c>
      <c r="J274" s="112">
        <f t="shared" si="10"/>
        <v>10000000000</v>
      </c>
      <c r="K274" s="419"/>
      <c r="L274" s="475"/>
    </row>
    <row r="275" spans="1:12" ht="91.5" customHeight="1" outlineLevel="1">
      <c r="A275" s="45" t="s">
        <v>281</v>
      </c>
      <c r="B275" s="43" t="s">
        <v>258</v>
      </c>
      <c r="C275" s="470" t="s">
        <v>317</v>
      </c>
      <c r="D275" s="470"/>
      <c r="E275" s="470"/>
      <c r="F275" s="470"/>
      <c r="G275" s="470"/>
      <c r="H275" s="113">
        <v>31780346914</v>
      </c>
      <c r="I275" s="123">
        <f>+H275</f>
        <v>31780346914</v>
      </c>
      <c r="J275" s="114">
        <f t="shared" si="10"/>
        <v>0</v>
      </c>
      <c r="K275" s="473" t="s">
        <v>318</v>
      </c>
      <c r="L275" s="474"/>
    </row>
    <row r="276" spans="1:12" ht="48.75" customHeight="1" outlineLevel="1">
      <c r="A276" s="45" t="s">
        <v>281</v>
      </c>
      <c r="B276" s="43" t="s">
        <v>258</v>
      </c>
      <c r="C276" s="470" t="s">
        <v>320</v>
      </c>
      <c r="D276" s="470"/>
      <c r="E276" s="470"/>
      <c r="F276" s="470"/>
      <c r="G276" s="470"/>
      <c r="H276" s="113">
        <v>13299000000</v>
      </c>
      <c r="I276" s="123">
        <f>+H276</f>
        <v>13299000000</v>
      </c>
      <c r="J276" s="114">
        <f t="shared" si="10"/>
        <v>0</v>
      </c>
      <c r="K276" s="473" t="s">
        <v>318</v>
      </c>
      <c r="L276" s="474"/>
    </row>
    <row r="277" spans="1:12" ht="71.25" customHeight="1" outlineLevel="1">
      <c r="A277" s="45" t="s">
        <v>281</v>
      </c>
      <c r="B277" s="43" t="s">
        <v>258</v>
      </c>
      <c r="C277" s="470" t="s">
        <v>321</v>
      </c>
      <c r="D277" s="470"/>
      <c r="E277" s="470"/>
      <c r="F277" s="470"/>
      <c r="G277" s="470"/>
      <c r="H277" s="113">
        <v>10011835832</v>
      </c>
      <c r="I277" s="123">
        <f>+H277</f>
        <v>10011835832</v>
      </c>
      <c r="J277" s="114">
        <f t="shared" si="10"/>
        <v>0</v>
      </c>
      <c r="K277" s="473" t="s">
        <v>318</v>
      </c>
      <c r="L277" s="474"/>
    </row>
    <row r="278" spans="1:12" ht="54" customHeight="1" outlineLevel="1">
      <c r="A278" s="45" t="s">
        <v>281</v>
      </c>
      <c r="B278" s="43" t="s">
        <v>258</v>
      </c>
      <c r="C278" s="470" t="s">
        <v>322</v>
      </c>
      <c r="D278" s="470"/>
      <c r="E278" s="470"/>
      <c r="F278" s="470"/>
      <c r="G278" s="470"/>
      <c r="H278" s="113">
        <v>12000000000</v>
      </c>
      <c r="I278" s="113">
        <v>7500000000</v>
      </c>
      <c r="J278" s="114">
        <f t="shared" si="10"/>
        <v>4500000000</v>
      </c>
      <c r="K278" s="473" t="s">
        <v>318</v>
      </c>
      <c r="L278" s="474"/>
    </row>
    <row r="279" spans="1:12" ht="41.25" customHeight="1" outlineLevel="1">
      <c r="A279" s="29" t="s">
        <v>25</v>
      </c>
      <c r="B279" s="44" t="s">
        <v>323</v>
      </c>
      <c r="C279" s="419" t="s">
        <v>324</v>
      </c>
      <c r="D279" s="419"/>
      <c r="E279" s="419"/>
      <c r="F279" s="419"/>
      <c r="G279" s="419"/>
      <c r="H279" s="111">
        <v>94724500000</v>
      </c>
      <c r="I279" s="113">
        <v>60000000000</v>
      </c>
      <c r="J279" s="112">
        <f t="shared" si="10"/>
        <v>34724500000</v>
      </c>
      <c r="K279" s="476" t="s">
        <v>325</v>
      </c>
      <c r="L279" s="477"/>
    </row>
    <row r="280" spans="1:12" ht="66" customHeight="1">
      <c r="A280" s="29" t="s">
        <v>26</v>
      </c>
      <c r="B280" s="40" t="s">
        <v>194</v>
      </c>
      <c r="C280" s="419" t="s">
        <v>327</v>
      </c>
      <c r="D280" s="419"/>
      <c r="E280" s="419"/>
      <c r="F280" s="419"/>
      <c r="G280" s="419"/>
      <c r="H280" s="111">
        <v>26500000000</v>
      </c>
      <c r="I280" s="111">
        <v>0</v>
      </c>
      <c r="J280" s="112">
        <f t="shared" si="10"/>
        <v>26500000000</v>
      </c>
      <c r="K280" s="419"/>
      <c r="L280" s="475"/>
    </row>
    <row r="281" spans="1:12" ht="41.25" customHeight="1">
      <c r="A281" s="45" t="s">
        <v>26</v>
      </c>
      <c r="B281" s="46" t="s">
        <v>194</v>
      </c>
      <c r="C281" s="470" t="s">
        <v>328</v>
      </c>
      <c r="D281" s="470"/>
      <c r="E281" s="470"/>
      <c r="F281" s="470"/>
      <c r="G281" s="470"/>
      <c r="H281" s="113">
        <v>100000000000</v>
      </c>
      <c r="I281" s="113">
        <v>100000000000</v>
      </c>
      <c r="J281" s="114">
        <f t="shared" ref="J281:J284" si="11">+H281-I281</f>
        <v>0</v>
      </c>
      <c r="K281" s="473" t="s">
        <v>329</v>
      </c>
      <c r="L281" s="474"/>
    </row>
    <row r="282" spans="1:12" ht="41.25" customHeight="1">
      <c r="A282" s="29" t="s">
        <v>26</v>
      </c>
      <c r="B282" s="40" t="s">
        <v>194</v>
      </c>
      <c r="C282" s="419" t="s">
        <v>330</v>
      </c>
      <c r="D282" s="419"/>
      <c r="E282" s="419"/>
      <c r="F282" s="419"/>
      <c r="G282" s="419"/>
      <c r="H282" s="111">
        <v>24236640294</v>
      </c>
      <c r="I282" s="113">
        <v>0</v>
      </c>
      <c r="J282" s="114">
        <f t="shared" si="11"/>
        <v>24236640294</v>
      </c>
      <c r="K282" s="470"/>
      <c r="L282" s="479"/>
    </row>
    <row r="283" spans="1:12" ht="214.5" customHeight="1">
      <c r="A283" s="29" t="s">
        <v>26</v>
      </c>
      <c r="B283" s="40" t="s">
        <v>194</v>
      </c>
      <c r="C283" s="419" t="s">
        <v>331</v>
      </c>
      <c r="D283" s="419"/>
      <c r="E283" s="419"/>
      <c r="F283" s="419"/>
      <c r="G283" s="419"/>
      <c r="H283" s="111">
        <v>21491640229</v>
      </c>
      <c r="I283" s="113">
        <v>0</v>
      </c>
      <c r="J283" s="114">
        <f t="shared" si="11"/>
        <v>21491640229</v>
      </c>
      <c r="K283" s="470"/>
      <c r="L283" s="479"/>
    </row>
    <row r="284" spans="1:12" ht="43.5" customHeight="1">
      <c r="A284" s="45" t="s">
        <v>26</v>
      </c>
      <c r="B284" s="46" t="s">
        <v>194</v>
      </c>
      <c r="C284" s="470" t="s">
        <v>332</v>
      </c>
      <c r="D284" s="470"/>
      <c r="E284" s="470"/>
      <c r="F284" s="470"/>
      <c r="G284" s="470"/>
      <c r="H284" s="113">
        <v>19857142857</v>
      </c>
      <c r="I284" s="113">
        <v>19857142857</v>
      </c>
      <c r="J284" s="114">
        <f t="shared" si="11"/>
        <v>0</v>
      </c>
      <c r="K284" s="473" t="s">
        <v>329</v>
      </c>
      <c r="L284" s="474"/>
    </row>
    <row r="285" spans="1:12" ht="28.5" outlineLevel="1">
      <c r="A285" s="29" t="s">
        <v>26</v>
      </c>
      <c r="B285" s="40" t="s">
        <v>194</v>
      </c>
      <c r="C285" s="419" t="s">
        <v>333</v>
      </c>
      <c r="D285" s="419"/>
      <c r="E285" s="419"/>
      <c r="F285" s="419"/>
      <c r="G285" s="419"/>
      <c r="H285" s="111">
        <v>23447680484.290001</v>
      </c>
      <c r="I285" s="113">
        <v>0</v>
      </c>
      <c r="J285" s="114">
        <f t="shared" ref="J285:J322" si="12">+H285-I285</f>
        <v>23447680484.290001</v>
      </c>
      <c r="K285" s="470"/>
      <c r="L285" s="479"/>
    </row>
    <row r="286" spans="1:12" ht="41.25" customHeight="1">
      <c r="A286" s="29" t="s">
        <v>26</v>
      </c>
      <c r="B286" s="40" t="s">
        <v>194</v>
      </c>
      <c r="C286" s="419" t="s">
        <v>334</v>
      </c>
      <c r="D286" s="419"/>
      <c r="E286" s="419"/>
      <c r="F286" s="419"/>
      <c r="G286" s="419"/>
      <c r="H286" s="111">
        <v>16770803694</v>
      </c>
      <c r="I286" s="113">
        <v>0</v>
      </c>
      <c r="J286" s="114">
        <f t="shared" si="12"/>
        <v>16770803694</v>
      </c>
      <c r="K286" s="470"/>
      <c r="L286" s="479"/>
    </row>
    <row r="287" spans="1:12" ht="41.25" customHeight="1" outlineLevel="1">
      <c r="A287" s="29" t="s">
        <v>26</v>
      </c>
      <c r="B287" s="40" t="s">
        <v>194</v>
      </c>
      <c r="C287" s="419" t="s">
        <v>335</v>
      </c>
      <c r="D287" s="419"/>
      <c r="E287" s="419"/>
      <c r="F287" s="419"/>
      <c r="G287" s="419"/>
      <c r="H287" s="111">
        <v>8239140000</v>
      </c>
      <c r="I287" s="113">
        <v>0</v>
      </c>
      <c r="J287" s="114">
        <f t="shared" si="12"/>
        <v>8239140000</v>
      </c>
      <c r="K287" s="470"/>
      <c r="L287" s="479"/>
    </row>
    <row r="288" spans="1:12" ht="28.5" outlineLevel="1">
      <c r="A288" s="45" t="s">
        <v>26</v>
      </c>
      <c r="B288" s="46" t="s">
        <v>194</v>
      </c>
      <c r="C288" s="470" t="s">
        <v>336</v>
      </c>
      <c r="D288" s="470"/>
      <c r="E288" s="470"/>
      <c r="F288" s="470"/>
      <c r="G288" s="470"/>
      <c r="H288" s="113">
        <v>7000000000</v>
      </c>
      <c r="I288" s="113">
        <v>7000000000</v>
      </c>
      <c r="J288" s="114">
        <f t="shared" si="12"/>
        <v>0</v>
      </c>
      <c r="K288" s="473" t="s">
        <v>329</v>
      </c>
      <c r="L288" s="474"/>
    </row>
    <row r="289" spans="1:12" ht="84.75" customHeight="1" outlineLevel="1">
      <c r="A289" s="45" t="s">
        <v>26</v>
      </c>
      <c r="B289" s="46" t="s">
        <v>194</v>
      </c>
      <c r="C289" s="470" t="s">
        <v>337</v>
      </c>
      <c r="D289" s="470"/>
      <c r="E289" s="470"/>
      <c r="F289" s="470"/>
      <c r="G289" s="470"/>
      <c r="H289" s="113">
        <v>5000000000</v>
      </c>
      <c r="I289" s="113">
        <v>5000000000</v>
      </c>
      <c r="J289" s="114">
        <f t="shared" si="12"/>
        <v>0</v>
      </c>
      <c r="K289" s="480"/>
      <c r="L289" s="481"/>
    </row>
    <row r="290" spans="1:12" ht="28.5" outlineLevel="1">
      <c r="A290" s="29" t="s">
        <v>338</v>
      </c>
      <c r="B290" s="44" t="s">
        <v>203</v>
      </c>
      <c r="C290" s="419" t="s">
        <v>339</v>
      </c>
      <c r="D290" s="419"/>
      <c r="E290" s="419"/>
      <c r="F290" s="419"/>
      <c r="G290" s="419"/>
      <c r="H290" s="111">
        <v>250000000000</v>
      </c>
      <c r="I290" s="113">
        <v>0</v>
      </c>
      <c r="J290" s="114">
        <f t="shared" si="12"/>
        <v>250000000000</v>
      </c>
      <c r="K290" s="470"/>
      <c r="L290" s="479"/>
    </row>
    <row r="291" spans="1:12" ht="41.25" customHeight="1" outlineLevel="1">
      <c r="A291" s="29" t="s">
        <v>338</v>
      </c>
      <c r="B291" s="44" t="s">
        <v>203</v>
      </c>
      <c r="C291" s="419" t="s">
        <v>340</v>
      </c>
      <c r="D291" s="419"/>
      <c r="E291" s="419"/>
      <c r="F291" s="419"/>
      <c r="G291" s="419"/>
      <c r="H291" s="111">
        <v>650000000000</v>
      </c>
      <c r="I291" s="111">
        <v>0</v>
      </c>
      <c r="J291" s="112">
        <f t="shared" si="12"/>
        <v>650000000000</v>
      </c>
      <c r="K291" s="419"/>
      <c r="L291" s="475"/>
    </row>
    <row r="292" spans="1:12" ht="41.25" customHeight="1" outlineLevel="1">
      <c r="A292" s="29" t="s">
        <v>338</v>
      </c>
      <c r="B292" s="44" t="s">
        <v>203</v>
      </c>
      <c r="C292" s="419" t="s">
        <v>343</v>
      </c>
      <c r="D292" s="419"/>
      <c r="E292" s="419"/>
      <c r="F292" s="419"/>
      <c r="G292" s="419"/>
      <c r="H292" s="111">
        <v>150000000000</v>
      </c>
      <c r="I292" s="111">
        <v>0</v>
      </c>
      <c r="J292" s="112">
        <f t="shared" si="12"/>
        <v>150000000000</v>
      </c>
      <c r="K292" s="419"/>
      <c r="L292" s="475"/>
    </row>
    <row r="293" spans="1:12" ht="41.25" customHeight="1" outlineLevel="1">
      <c r="A293" s="29" t="s">
        <v>338</v>
      </c>
      <c r="B293" s="44" t="s">
        <v>203</v>
      </c>
      <c r="C293" s="419" t="s">
        <v>344</v>
      </c>
      <c r="D293" s="419"/>
      <c r="E293" s="419"/>
      <c r="F293" s="419"/>
      <c r="G293" s="419"/>
      <c r="H293" s="111">
        <v>320000000000</v>
      </c>
      <c r="I293" s="111">
        <v>0</v>
      </c>
      <c r="J293" s="112">
        <f t="shared" si="12"/>
        <v>320000000000</v>
      </c>
      <c r="K293" s="419"/>
      <c r="L293" s="475"/>
    </row>
    <row r="294" spans="1:12" ht="28.5" outlineLevel="1">
      <c r="A294" s="29" t="s">
        <v>338</v>
      </c>
      <c r="B294" s="44" t="s">
        <v>203</v>
      </c>
      <c r="C294" s="419" t="s">
        <v>345</v>
      </c>
      <c r="D294" s="419"/>
      <c r="E294" s="419"/>
      <c r="F294" s="419"/>
      <c r="G294" s="419"/>
      <c r="H294" s="111">
        <v>180000000000</v>
      </c>
      <c r="I294" s="111">
        <v>0</v>
      </c>
      <c r="J294" s="112">
        <f t="shared" si="12"/>
        <v>180000000000</v>
      </c>
      <c r="K294" s="419"/>
      <c r="L294" s="475"/>
    </row>
    <row r="295" spans="1:12" ht="41.25" customHeight="1" outlineLevel="1">
      <c r="A295" s="29" t="s">
        <v>338</v>
      </c>
      <c r="B295" s="44" t="s">
        <v>203</v>
      </c>
      <c r="C295" s="419" t="s">
        <v>346</v>
      </c>
      <c r="D295" s="419"/>
      <c r="E295" s="419"/>
      <c r="F295" s="419"/>
      <c r="G295" s="419"/>
      <c r="H295" s="111">
        <v>98000000000</v>
      </c>
      <c r="I295" s="111">
        <v>25000000000</v>
      </c>
      <c r="J295" s="112">
        <f t="shared" si="12"/>
        <v>73000000000</v>
      </c>
      <c r="K295" s="482" t="s">
        <v>246</v>
      </c>
      <c r="L295" s="482"/>
    </row>
    <row r="296" spans="1:12" ht="28.5" outlineLevel="1">
      <c r="A296" s="29" t="s">
        <v>338</v>
      </c>
      <c r="B296" s="44" t="s">
        <v>203</v>
      </c>
      <c r="C296" s="419" t="s">
        <v>347</v>
      </c>
      <c r="D296" s="419"/>
      <c r="E296" s="419"/>
      <c r="F296" s="419"/>
      <c r="G296" s="419"/>
      <c r="H296" s="111">
        <v>15000000000</v>
      </c>
      <c r="I296" s="111">
        <v>0</v>
      </c>
      <c r="J296" s="112">
        <f t="shared" si="12"/>
        <v>15000000000</v>
      </c>
      <c r="K296" s="419"/>
      <c r="L296" s="475"/>
    </row>
    <row r="297" spans="1:12" ht="41.25" customHeight="1" outlineLevel="1">
      <c r="A297" s="29" t="s">
        <v>338</v>
      </c>
      <c r="B297" s="44" t="s">
        <v>203</v>
      </c>
      <c r="C297" s="419" t="s">
        <v>348</v>
      </c>
      <c r="D297" s="419"/>
      <c r="E297" s="419"/>
      <c r="F297" s="419"/>
      <c r="G297" s="419"/>
      <c r="H297" s="111">
        <v>69483000000</v>
      </c>
      <c r="I297" s="111">
        <v>0</v>
      </c>
      <c r="J297" s="112">
        <f t="shared" si="12"/>
        <v>69483000000</v>
      </c>
      <c r="K297" s="419"/>
      <c r="L297" s="475"/>
    </row>
    <row r="298" spans="1:12" ht="41.25" customHeight="1" outlineLevel="1">
      <c r="A298" s="29" t="s">
        <v>338</v>
      </c>
      <c r="B298" s="44" t="s">
        <v>203</v>
      </c>
      <c r="C298" s="419" t="s">
        <v>349</v>
      </c>
      <c r="D298" s="419"/>
      <c r="E298" s="419"/>
      <c r="F298" s="419"/>
      <c r="G298" s="419"/>
      <c r="H298" s="111">
        <v>71280000000</v>
      </c>
      <c r="I298" s="111">
        <v>0</v>
      </c>
      <c r="J298" s="112">
        <f t="shared" si="12"/>
        <v>71280000000</v>
      </c>
      <c r="K298" s="419"/>
      <c r="L298" s="475"/>
    </row>
    <row r="299" spans="1:12" ht="41.25" customHeight="1" outlineLevel="1">
      <c r="A299" s="29" t="s">
        <v>338</v>
      </c>
      <c r="B299" s="44" t="s">
        <v>203</v>
      </c>
      <c r="C299" s="419" t="s">
        <v>350</v>
      </c>
      <c r="D299" s="419"/>
      <c r="E299" s="419"/>
      <c r="F299" s="419"/>
      <c r="G299" s="419"/>
      <c r="H299" s="111">
        <v>55000000000</v>
      </c>
      <c r="I299" s="111">
        <v>0</v>
      </c>
      <c r="J299" s="112">
        <f t="shared" si="12"/>
        <v>55000000000</v>
      </c>
      <c r="K299" s="419"/>
      <c r="L299" s="475"/>
    </row>
    <row r="300" spans="1:12" ht="96.75" customHeight="1" outlineLevel="1">
      <c r="A300" s="29" t="s">
        <v>338</v>
      </c>
      <c r="B300" s="44" t="s">
        <v>203</v>
      </c>
      <c r="C300" s="419" t="s">
        <v>351</v>
      </c>
      <c r="D300" s="419"/>
      <c r="E300" s="419"/>
      <c r="F300" s="419"/>
      <c r="G300" s="419"/>
      <c r="H300" s="111">
        <v>2500000000</v>
      </c>
      <c r="I300" s="111">
        <v>0</v>
      </c>
      <c r="J300" s="112">
        <f t="shared" si="12"/>
        <v>2500000000</v>
      </c>
      <c r="K300" s="419"/>
      <c r="L300" s="475"/>
    </row>
    <row r="301" spans="1:12" ht="41.25" customHeight="1" outlineLevel="1">
      <c r="A301" s="29" t="s">
        <v>338</v>
      </c>
      <c r="B301" s="44" t="s">
        <v>203</v>
      </c>
      <c r="C301" s="419" t="s">
        <v>352</v>
      </c>
      <c r="D301" s="419"/>
      <c r="E301" s="419"/>
      <c r="F301" s="419"/>
      <c r="G301" s="419"/>
      <c r="H301" s="111">
        <v>30613406506</v>
      </c>
      <c r="I301" s="111">
        <v>0</v>
      </c>
      <c r="J301" s="112">
        <f t="shared" si="12"/>
        <v>30613406506</v>
      </c>
      <c r="K301" s="419"/>
      <c r="L301" s="475"/>
    </row>
    <row r="302" spans="1:12" ht="41.25" customHeight="1" outlineLevel="1">
      <c r="A302" s="29" t="s">
        <v>338</v>
      </c>
      <c r="B302" s="44" t="s">
        <v>203</v>
      </c>
      <c r="C302" s="419" t="s">
        <v>353</v>
      </c>
      <c r="D302" s="419"/>
      <c r="E302" s="419"/>
      <c r="F302" s="419"/>
      <c r="G302" s="419"/>
      <c r="H302" s="111">
        <v>22654000000</v>
      </c>
      <c r="I302" s="111">
        <v>0</v>
      </c>
      <c r="J302" s="112">
        <f t="shared" si="12"/>
        <v>22654000000</v>
      </c>
      <c r="K302" s="419"/>
      <c r="L302" s="475"/>
    </row>
    <row r="303" spans="1:12" ht="50.25" customHeight="1" outlineLevel="1">
      <c r="A303" s="29" t="s">
        <v>338</v>
      </c>
      <c r="B303" s="44" t="s">
        <v>203</v>
      </c>
      <c r="C303" s="419" t="s">
        <v>354</v>
      </c>
      <c r="D303" s="419"/>
      <c r="E303" s="419"/>
      <c r="F303" s="419"/>
      <c r="G303" s="419"/>
      <c r="H303" s="111">
        <v>28974000000</v>
      </c>
      <c r="I303" s="111">
        <v>0</v>
      </c>
      <c r="J303" s="112">
        <f t="shared" si="12"/>
        <v>28974000000</v>
      </c>
      <c r="K303" s="419"/>
      <c r="L303" s="475"/>
    </row>
    <row r="304" spans="1:12" ht="28.5" outlineLevel="1">
      <c r="A304" s="29" t="s">
        <v>338</v>
      </c>
      <c r="B304" s="44" t="s">
        <v>203</v>
      </c>
      <c r="C304" s="419" t="s">
        <v>355</v>
      </c>
      <c r="D304" s="419"/>
      <c r="E304" s="419"/>
      <c r="F304" s="419"/>
      <c r="G304" s="419"/>
      <c r="H304" s="111">
        <v>130000000000</v>
      </c>
      <c r="I304" s="111">
        <v>0</v>
      </c>
      <c r="J304" s="112">
        <f t="shared" si="12"/>
        <v>130000000000</v>
      </c>
      <c r="K304" s="419"/>
      <c r="L304" s="475"/>
    </row>
    <row r="305" spans="1:12" ht="41.25" customHeight="1" outlineLevel="1">
      <c r="A305" s="29" t="s">
        <v>338</v>
      </c>
      <c r="B305" s="44" t="s">
        <v>203</v>
      </c>
      <c r="C305" s="419" t="s">
        <v>356</v>
      </c>
      <c r="D305" s="419"/>
      <c r="E305" s="419"/>
      <c r="F305" s="419"/>
      <c r="G305" s="419"/>
      <c r="H305" s="111">
        <v>18980136520</v>
      </c>
      <c r="I305" s="111">
        <v>0</v>
      </c>
      <c r="J305" s="112">
        <f t="shared" si="12"/>
        <v>18980136520</v>
      </c>
      <c r="K305" s="419"/>
      <c r="L305" s="475"/>
    </row>
    <row r="306" spans="1:12" ht="49.5" customHeight="1" outlineLevel="1">
      <c r="A306" s="29" t="s">
        <v>338</v>
      </c>
      <c r="B306" s="44" t="s">
        <v>203</v>
      </c>
      <c r="C306" s="419" t="s">
        <v>357</v>
      </c>
      <c r="D306" s="419"/>
      <c r="E306" s="419"/>
      <c r="F306" s="419"/>
      <c r="G306" s="419"/>
      <c r="H306" s="111">
        <v>18555128593</v>
      </c>
      <c r="I306" s="111">
        <v>0</v>
      </c>
      <c r="J306" s="112">
        <f t="shared" si="12"/>
        <v>18555128593</v>
      </c>
      <c r="K306" s="419"/>
      <c r="L306" s="475"/>
    </row>
    <row r="307" spans="1:12" ht="41.25" customHeight="1" outlineLevel="1">
      <c r="A307" s="29" t="s">
        <v>338</v>
      </c>
      <c r="B307" s="44" t="s">
        <v>203</v>
      </c>
      <c r="C307" s="419" t="s">
        <v>358</v>
      </c>
      <c r="D307" s="419"/>
      <c r="E307" s="419"/>
      <c r="F307" s="419"/>
      <c r="G307" s="419"/>
      <c r="H307" s="111">
        <v>20000000000</v>
      </c>
      <c r="I307" s="111">
        <v>0</v>
      </c>
      <c r="J307" s="112">
        <f t="shared" si="12"/>
        <v>20000000000</v>
      </c>
      <c r="K307" s="419"/>
      <c r="L307" s="475"/>
    </row>
    <row r="308" spans="1:12" ht="52.5" customHeight="1" outlineLevel="1">
      <c r="A308" s="29" t="s">
        <v>338</v>
      </c>
      <c r="B308" s="44" t="s">
        <v>203</v>
      </c>
      <c r="C308" s="419" t="s">
        <v>359</v>
      </c>
      <c r="D308" s="419"/>
      <c r="E308" s="419"/>
      <c r="F308" s="419"/>
      <c r="G308" s="419"/>
      <c r="H308" s="111">
        <v>17900000000</v>
      </c>
      <c r="I308" s="111">
        <v>0</v>
      </c>
      <c r="J308" s="112">
        <f t="shared" si="12"/>
        <v>17900000000</v>
      </c>
      <c r="K308" s="419"/>
      <c r="L308" s="475"/>
    </row>
    <row r="309" spans="1:12" ht="60" customHeight="1" outlineLevel="1">
      <c r="A309" s="29" t="s">
        <v>338</v>
      </c>
      <c r="B309" s="44" t="s">
        <v>203</v>
      </c>
      <c r="C309" s="419" t="s">
        <v>360</v>
      </c>
      <c r="D309" s="419"/>
      <c r="E309" s="419"/>
      <c r="F309" s="419"/>
      <c r="G309" s="419"/>
      <c r="H309" s="111">
        <v>17884000000</v>
      </c>
      <c r="I309" s="111">
        <v>0</v>
      </c>
      <c r="J309" s="112">
        <f t="shared" si="12"/>
        <v>17884000000</v>
      </c>
      <c r="K309" s="419"/>
      <c r="L309" s="475"/>
    </row>
    <row r="310" spans="1:12" ht="49.5" customHeight="1" outlineLevel="1">
      <c r="A310" s="29" t="s">
        <v>338</v>
      </c>
      <c r="B310" s="44" t="s">
        <v>203</v>
      </c>
      <c r="C310" s="419" t="s">
        <v>361</v>
      </c>
      <c r="D310" s="419"/>
      <c r="E310" s="419"/>
      <c r="F310" s="419"/>
      <c r="G310" s="419"/>
      <c r="H310" s="111">
        <v>16561000000</v>
      </c>
      <c r="I310" s="111">
        <v>0</v>
      </c>
      <c r="J310" s="112">
        <f t="shared" si="12"/>
        <v>16561000000</v>
      </c>
      <c r="K310" s="419"/>
      <c r="L310" s="475"/>
    </row>
    <row r="311" spans="1:12" ht="41.25" customHeight="1" outlineLevel="1">
      <c r="A311" s="29" t="s">
        <v>338</v>
      </c>
      <c r="B311" s="44" t="s">
        <v>203</v>
      </c>
      <c r="C311" s="419" t="s">
        <v>362</v>
      </c>
      <c r="D311" s="419"/>
      <c r="E311" s="419"/>
      <c r="F311" s="419"/>
      <c r="G311" s="419"/>
      <c r="H311" s="111">
        <v>55000000000</v>
      </c>
      <c r="I311" s="111">
        <v>0</v>
      </c>
      <c r="J311" s="112">
        <f t="shared" si="12"/>
        <v>55000000000</v>
      </c>
      <c r="K311" s="419"/>
      <c r="L311" s="475"/>
    </row>
    <row r="312" spans="1:12" ht="41.25" customHeight="1" outlineLevel="1">
      <c r="A312" s="29" t="s">
        <v>338</v>
      </c>
      <c r="B312" s="44" t="s">
        <v>203</v>
      </c>
      <c r="C312" s="419" t="s">
        <v>363</v>
      </c>
      <c r="D312" s="419"/>
      <c r="E312" s="419"/>
      <c r="F312" s="419"/>
      <c r="G312" s="419"/>
      <c r="H312" s="111">
        <v>9500000000</v>
      </c>
      <c r="I312" s="111">
        <v>0</v>
      </c>
      <c r="J312" s="112">
        <f t="shared" si="12"/>
        <v>9500000000</v>
      </c>
      <c r="K312" s="419"/>
      <c r="L312" s="475"/>
    </row>
    <row r="313" spans="1:12" ht="69.75" customHeight="1" outlineLevel="1">
      <c r="A313" s="29" t="s">
        <v>338</v>
      </c>
      <c r="B313" s="44" t="s">
        <v>203</v>
      </c>
      <c r="C313" s="419" t="s">
        <v>364</v>
      </c>
      <c r="D313" s="419"/>
      <c r="E313" s="419"/>
      <c r="F313" s="419"/>
      <c r="G313" s="419"/>
      <c r="H313" s="111">
        <v>8088321636</v>
      </c>
      <c r="I313" s="111">
        <v>0</v>
      </c>
      <c r="J313" s="112">
        <f t="shared" si="12"/>
        <v>8088321636</v>
      </c>
      <c r="K313" s="419"/>
      <c r="L313" s="475"/>
    </row>
    <row r="314" spans="1:12" ht="41.25" customHeight="1" outlineLevel="1">
      <c r="A314" s="29" t="s">
        <v>338</v>
      </c>
      <c r="B314" s="44" t="s">
        <v>203</v>
      </c>
      <c r="C314" s="419" t="s">
        <v>365</v>
      </c>
      <c r="D314" s="419"/>
      <c r="E314" s="419"/>
      <c r="F314" s="419"/>
      <c r="G314" s="419"/>
      <c r="H314" s="111">
        <v>4500000000</v>
      </c>
      <c r="I314" s="111">
        <v>0</v>
      </c>
      <c r="J314" s="112">
        <f t="shared" si="12"/>
        <v>4500000000</v>
      </c>
      <c r="K314" s="419"/>
      <c r="L314" s="475"/>
    </row>
    <row r="315" spans="1:12" ht="51" customHeight="1" outlineLevel="1">
      <c r="A315" s="29" t="s">
        <v>338</v>
      </c>
      <c r="B315" s="44" t="s">
        <v>203</v>
      </c>
      <c r="C315" s="419" t="s">
        <v>366</v>
      </c>
      <c r="D315" s="419"/>
      <c r="E315" s="419"/>
      <c r="F315" s="419"/>
      <c r="G315" s="419"/>
      <c r="H315" s="111">
        <v>10026317313</v>
      </c>
      <c r="I315" s="111">
        <v>0</v>
      </c>
      <c r="J315" s="112">
        <f t="shared" si="12"/>
        <v>10026317313</v>
      </c>
      <c r="K315" s="419"/>
      <c r="L315" s="475"/>
    </row>
    <row r="316" spans="1:12" ht="51" customHeight="1" outlineLevel="1">
      <c r="A316" s="29" t="s">
        <v>338</v>
      </c>
      <c r="B316" s="44" t="s">
        <v>203</v>
      </c>
      <c r="C316" s="419" t="s">
        <v>367</v>
      </c>
      <c r="D316" s="419"/>
      <c r="E316" s="419"/>
      <c r="F316" s="419"/>
      <c r="G316" s="419"/>
      <c r="H316" s="111">
        <v>20434269408</v>
      </c>
      <c r="I316" s="111">
        <v>0</v>
      </c>
      <c r="J316" s="112">
        <f t="shared" si="12"/>
        <v>20434269408</v>
      </c>
      <c r="K316" s="419"/>
      <c r="L316" s="475"/>
    </row>
    <row r="317" spans="1:12" ht="41.25" customHeight="1" outlineLevel="1">
      <c r="A317" s="29" t="s">
        <v>338</v>
      </c>
      <c r="B317" s="44" t="s">
        <v>203</v>
      </c>
      <c r="C317" s="419" t="s">
        <v>368</v>
      </c>
      <c r="D317" s="419"/>
      <c r="E317" s="419"/>
      <c r="F317" s="419"/>
      <c r="G317" s="419"/>
      <c r="H317" s="111">
        <v>5440000000</v>
      </c>
      <c r="I317" s="111">
        <v>0</v>
      </c>
      <c r="J317" s="112">
        <f t="shared" si="12"/>
        <v>5440000000</v>
      </c>
      <c r="K317" s="419"/>
      <c r="L317" s="475"/>
    </row>
    <row r="318" spans="1:12" ht="41.25" customHeight="1" outlineLevel="1">
      <c r="A318" s="29" t="s">
        <v>338</v>
      </c>
      <c r="B318" s="44" t="s">
        <v>203</v>
      </c>
      <c r="C318" s="419" t="s">
        <v>369</v>
      </c>
      <c r="D318" s="419"/>
      <c r="E318" s="419"/>
      <c r="F318" s="419"/>
      <c r="G318" s="419"/>
      <c r="H318" s="111">
        <v>10000000000</v>
      </c>
      <c r="I318" s="111">
        <v>0</v>
      </c>
      <c r="J318" s="112">
        <f t="shared" si="12"/>
        <v>10000000000</v>
      </c>
      <c r="K318" s="419"/>
      <c r="L318" s="475"/>
    </row>
    <row r="319" spans="1:12" ht="41.25" customHeight="1" outlineLevel="1">
      <c r="A319" s="29" t="s">
        <v>338</v>
      </c>
      <c r="B319" s="44" t="s">
        <v>203</v>
      </c>
      <c r="C319" s="419" t="s">
        <v>370</v>
      </c>
      <c r="D319" s="419"/>
      <c r="E319" s="419"/>
      <c r="F319" s="419"/>
      <c r="G319" s="419"/>
      <c r="H319" s="111">
        <v>10500000000</v>
      </c>
      <c r="I319" s="111">
        <v>0</v>
      </c>
      <c r="J319" s="112">
        <f t="shared" si="12"/>
        <v>10500000000</v>
      </c>
      <c r="K319" s="419"/>
      <c r="L319" s="475"/>
    </row>
    <row r="320" spans="1:12" ht="41.25" customHeight="1" outlineLevel="1">
      <c r="A320" s="29" t="s">
        <v>338</v>
      </c>
      <c r="B320" s="44" t="s">
        <v>203</v>
      </c>
      <c r="C320" s="419" t="s">
        <v>371</v>
      </c>
      <c r="D320" s="419"/>
      <c r="E320" s="419"/>
      <c r="F320" s="419"/>
      <c r="G320" s="419"/>
      <c r="H320" s="111">
        <v>7597485582</v>
      </c>
      <c r="I320" s="111">
        <v>0</v>
      </c>
      <c r="J320" s="112">
        <f t="shared" si="12"/>
        <v>7597485582</v>
      </c>
      <c r="K320" s="419"/>
      <c r="L320" s="475"/>
    </row>
    <row r="321" spans="1:12" ht="47.25" customHeight="1" outlineLevel="1">
      <c r="A321" s="29" t="s">
        <v>338</v>
      </c>
      <c r="B321" s="44" t="s">
        <v>203</v>
      </c>
      <c r="C321" s="419" t="s">
        <v>372</v>
      </c>
      <c r="D321" s="419"/>
      <c r="E321" s="419"/>
      <c r="F321" s="419"/>
      <c r="G321" s="419"/>
      <c r="H321" s="111">
        <v>3032597794</v>
      </c>
      <c r="I321" s="111">
        <v>0</v>
      </c>
      <c r="J321" s="112">
        <f t="shared" si="12"/>
        <v>3032597794</v>
      </c>
      <c r="K321" s="419"/>
      <c r="L321" s="475"/>
    </row>
    <row r="322" spans="1:12" ht="41.25" customHeight="1" outlineLevel="1">
      <c r="A322" s="45" t="s">
        <v>338</v>
      </c>
      <c r="B322" s="43" t="s">
        <v>203</v>
      </c>
      <c r="C322" s="470" t="s">
        <v>373</v>
      </c>
      <c r="D322" s="470"/>
      <c r="E322" s="470"/>
      <c r="F322" s="470"/>
      <c r="G322" s="470"/>
      <c r="H322" s="113">
        <v>14000000000</v>
      </c>
      <c r="I322" s="113">
        <v>14000000000</v>
      </c>
      <c r="J322" s="114">
        <f t="shared" si="12"/>
        <v>0</v>
      </c>
      <c r="K322" s="473" t="s">
        <v>374</v>
      </c>
      <c r="L322" s="474"/>
    </row>
    <row r="323" spans="1:12" ht="41.25" customHeight="1">
      <c r="A323" s="483" t="s">
        <v>376</v>
      </c>
      <c r="B323" s="483"/>
      <c r="C323" s="483"/>
      <c r="D323" s="483"/>
      <c r="E323" s="483"/>
      <c r="F323" s="483"/>
      <c r="G323" s="483"/>
      <c r="H323" s="126">
        <f>SUM(H216:H322)</f>
        <v>4068872225965.29</v>
      </c>
      <c r="I323" s="126">
        <f>SUM(I216:I322)</f>
        <v>356718725603</v>
      </c>
      <c r="J323" s="126">
        <f>SUM(J216:J322)</f>
        <v>3712153500362.29</v>
      </c>
      <c r="K323" s="473"/>
      <c r="L323" s="473"/>
    </row>
    <row r="324" spans="1:12" ht="83.25" customHeight="1">
      <c r="A324" s="11"/>
      <c r="B324" s="6"/>
      <c r="C324" s="6"/>
      <c r="D324" s="6"/>
      <c r="E324" s="8"/>
      <c r="F324" s="9"/>
      <c r="G324" s="10"/>
      <c r="H324" s="9">
        <v>4106372225965.29</v>
      </c>
      <c r="I324" s="8">
        <v>381260725603</v>
      </c>
      <c r="J324" s="9">
        <v>3725111500362.29</v>
      </c>
      <c r="K324" s="6"/>
      <c r="L324" s="17"/>
    </row>
    <row r="325" spans="1:12" ht="18">
      <c r="A325" s="453" t="s">
        <v>377</v>
      </c>
      <c r="B325" s="454"/>
      <c r="C325" s="454"/>
      <c r="D325" s="454"/>
      <c r="E325" s="454"/>
      <c r="F325" s="454"/>
      <c r="G325" s="454"/>
      <c r="H325" s="454"/>
      <c r="I325" s="454"/>
      <c r="J325" s="454"/>
      <c r="K325" s="454"/>
      <c r="L325" s="454"/>
    </row>
    <row r="326" spans="1:12">
      <c r="A326" s="484"/>
      <c r="B326" s="484"/>
      <c r="C326" s="484"/>
      <c r="D326" s="484"/>
      <c r="E326" s="484"/>
      <c r="F326" s="484"/>
      <c r="G326" s="484"/>
      <c r="H326" s="484"/>
      <c r="I326" s="484"/>
      <c r="J326" s="484"/>
      <c r="K326" s="484"/>
      <c r="L326" s="484"/>
    </row>
    <row r="327" spans="1:12">
      <c r="A327" s="485" t="s">
        <v>378</v>
      </c>
      <c r="B327" s="485"/>
      <c r="C327" s="485"/>
      <c r="D327" s="485"/>
      <c r="E327" s="485"/>
      <c r="F327" s="485"/>
      <c r="G327" s="485"/>
      <c r="H327" s="485"/>
      <c r="I327" s="485"/>
      <c r="J327" s="485"/>
      <c r="K327" s="485"/>
      <c r="L327" s="485"/>
    </row>
    <row r="328" spans="1:12">
      <c r="A328" s="485"/>
      <c r="B328" s="485"/>
      <c r="C328" s="485"/>
      <c r="D328" s="485"/>
      <c r="E328" s="485"/>
      <c r="F328" s="485"/>
      <c r="G328" s="485"/>
      <c r="H328" s="485"/>
      <c r="I328" s="485"/>
      <c r="J328" s="485"/>
      <c r="K328" s="485"/>
      <c r="L328" s="485"/>
    </row>
    <row r="329" spans="1:12">
      <c r="A329" s="485"/>
      <c r="B329" s="485"/>
      <c r="C329" s="485"/>
      <c r="D329" s="485"/>
      <c r="E329" s="485"/>
      <c r="F329" s="485"/>
      <c r="G329" s="485"/>
      <c r="H329" s="485"/>
      <c r="I329" s="485"/>
      <c r="J329" s="485"/>
      <c r="K329" s="485"/>
      <c r="L329" s="485"/>
    </row>
    <row r="330" spans="1:12" ht="21" customHeight="1">
      <c r="A330" s="485"/>
      <c r="B330" s="485"/>
      <c r="C330" s="485"/>
      <c r="D330" s="485"/>
      <c r="E330" s="485"/>
      <c r="F330" s="485"/>
      <c r="G330" s="485"/>
      <c r="H330" s="485"/>
      <c r="I330" s="485"/>
      <c r="J330" s="485"/>
      <c r="K330" s="485"/>
      <c r="L330" s="485"/>
    </row>
    <row r="331" spans="1:12">
      <c r="A331" s="486"/>
      <c r="B331" s="486"/>
      <c r="C331" s="486"/>
      <c r="D331" s="486"/>
      <c r="E331" s="486"/>
      <c r="F331" s="486"/>
      <c r="G331" s="486"/>
      <c r="H331" s="486"/>
      <c r="I331" s="486"/>
      <c r="J331" s="486"/>
      <c r="K331" s="486"/>
      <c r="L331" s="486"/>
    </row>
    <row r="332" spans="1:12" ht="18">
      <c r="A332" s="453" t="s">
        <v>379</v>
      </c>
      <c r="B332" s="454"/>
      <c r="C332" s="454"/>
      <c r="D332" s="454"/>
      <c r="E332" s="454"/>
      <c r="F332" s="454"/>
      <c r="G332" s="454"/>
      <c r="H332" s="454"/>
      <c r="I332" s="454"/>
      <c r="J332" s="454"/>
      <c r="K332" s="454"/>
      <c r="L332" s="454"/>
    </row>
    <row r="333" spans="1:12">
      <c r="A333" s="484"/>
      <c r="B333" s="484"/>
      <c r="C333" s="484"/>
      <c r="D333" s="484"/>
      <c r="E333" s="484"/>
      <c r="F333" s="484"/>
      <c r="G333" s="484"/>
      <c r="H333" s="484"/>
      <c r="I333" s="484"/>
      <c r="J333" s="484"/>
      <c r="K333" s="484"/>
      <c r="L333" s="484"/>
    </row>
    <row r="334" spans="1:12" ht="18">
      <c r="A334" s="490" t="s">
        <v>380</v>
      </c>
      <c r="B334" s="490"/>
      <c r="C334" s="490"/>
      <c r="D334" s="490"/>
      <c r="E334" s="490"/>
      <c r="F334" s="490"/>
      <c r="G334" s="490"/>
      <c r="H334" s="490"/>
      <c r="I334" s="490"/>
      <c r="J334" s="490"/>
      <c r="K334" s="488"/>
      <c r="L334" s="490"/>
    </row>
    <row r="335" spans="1:12" ht="48" customHeight="1">
      <c r="A335" s="491" t="s">
        <v>381</v>
      </c>
      <c r="B335" s="491"/>
      <c r="C335" s="491"/>
      <c r="D335" s="491"/>
      <c r="E335" s="491"/>
      <c r="F335" s="491"/>
      <c r="G335" s="492" t="s">
        <v>382</v>
      </c>
      <c r="H335" s="491"/>
      <c r="I335" s="491"/>
      <c r="J335" s="491"/>
      <c r="K335" s="493"/>
      <c r="L335" s="491"/>
    </row>
    <row r="336" spans="1:12" ht="99.75" customHeight="1">
      <c r="A336" s="129"/>
      <c r="B336" s="129"/>
      <c r="C336" s="130"/>
      <c r="D336" s="129"/>
      <c r="E336" s="129"/>
      <c r="F336" s="129"/>
      <c r="G336" s="494"/>
      <c r="H336" s="494"/>
      <c r="I336" s="494"/>
      <c r="J336" s="494"/>
      <c r="K336" s="495"/>
      <c r="L336" s="494"/>
    </row>
    <row r="337" spans="1:12" ht="32.25" customHeight="1">
      <c r="A337" s="496" t="s">
        <v>383</v>
      </c>
      <c r="B337" s="496"/>
      <c r="C337" s="128"/>
      <c r="D337" s="128"/>
      <c r="E337" s="128"/>
      <c r="F337" s="128"/>
      <c r="G337" s="496" t="s">
        <v>384</v>
      </c>
      <c r="H337" s="496"/>
      <c r="I337" s="496"/>
      <c r="J337" s="128"/>
      <c r="K337" s="131"/>
      <c r="L337" s="128"/>
    </row>
    <row r="338" spans="1:12" ht="39" customHeight="1">
      <c r="A338" s="488" t="s">
        <v>385</v>
      </c>
      <c r="B338" s="488"/>
      <c r="C338" s="132"/>
      <c r="D338" s="132"/>
      <c r="E338" s="132"/>
      <c r="F338" s="132"/>
      <c r="G338" s="489" t="s">
        <v>386</v>
      </c>
      <c r="H338" s="489"/>
      <c r="I338" s="489"/>
      <c r="J338" s="132"/>
      <c r="K338" s="132"/>
      <c r="L338" s="132"/>
    </row>
    <row r="339" spans="1:12">
      <c r="A339" s="451"/>
      <c r="B339" s="451"/>
      <c r="C339" s="451"/>
      <c r="D339" s="451"/>
      <c r="E339" s="451"/>
      <c r="F339" s="451"/>
      <c r="G339" s="451"/>
      <c r="H339" s="451"/>
      <c r="I339" s="451"/>
      <c r="J339" s="451"/>
      <c r="K339" s="451"/>
      <c r="L339" s="451"/>
    </row>
    <row r="340" spans="1:12" ht="14.25" customHeight="1">
      <c r="A340" s="487"/>
      <c r="B340" s="487"/>
      <c r="C340" s="487"/>
      <c r="D340" s="487"/>
      <c r="E340" s="487"/>
      <c r="F340" s="487"/>
      <c r="G340" s="487"/>
      <c r="H340" s="487"/>
      <c r="I340" s="487"/>
      <c r="J340" s="487"/>
      <c r="K340" s="487"/>
      <c r="L340" s="487"/>
    </row>
    <row r="341" spans="1:12" ht="14.25" customHeight="1">
      <c r="A341" s="487"/>
      <c r="B341" s="487"/>
      <c r="C341" s="487"/>
      <c r="D341" s="487"/>
      <c r="E341" s="487"/>
      <c r="F341" s="487"/>
      <c r="G341" s="487"/>
      <c r="H341" s="487"/>
      <c r="I341" s="487"/>
      <c r="J341" s="487"/>
      <c r="K341" s="487"/>
      <c r="L341" s="487"/>
    </row>
    <row r="342" spans="1:12" ht="14.25" customHeight="1">
      <c r="A342" s="7"/>
      <c r="B342" s="7"/>
      <c r="C342" s="7"/>
      <c r="D342" s="7"/>
      <c r="E342" s="12"/>
      <c r="F342" s="7"/>
      <c r="G342" s="13"/>
      <c r="H342" s="7"/>
      <c r="I342" s="7"/>
      <c r="J342" s="7"/>
      <c r="K342" s="52"/>
      <c r="L342" s="7"/>
    </row>
    <row r="343" spans="1:12" ht="14.25" customHeight="1">
      <c r="A343" s="7"/>
      <c r="B343" s="7"/>
      <c r="C343" s="7"/>
      <c r="D343" s="7"/>
      <c r="E343" s="12"/>
      <c r="F343" s="7"/>
      <c r="G343" s="13"/>
      <c r="H343" s="7"/>
      <c r="I343" s="7"/>
      <c r="J343" s="7"/>
      <c r="K343" s="52"/>
      <c r="L343" s="7"/>
    </row>
    <row r="344" spans="1:12" ht="14.25" customHeight="1">
      <c r="A344" s="7"/>
      <c r="B344" s="7"/>
      <c r="C344" s="7"/>
      <c r="D344" s="7"/>
      <c r="E344" s="12"/>
      <c r="F344" s="7"/>
      <c r="G344" s="13"/>
      <c r="H344" s="7"/>
      <c r="I344" s="7"/>
      <c r="J344" s="7"/>
      <c r="K344" s="52"/>
      <c r="L344" s="7"/>
    </row>
    <row r="345" spans="1:12" ht="14.25" customHeight="1">
      <c r="A345" s="7"/>
      <c r="B345" s="7"/>
      <c r="C345" s="7"/>
      <c r="D345" s="7"/>
      <c r="E345" s="12"/>
      <c r="F345" s="7"/>
      <c r="G345" s="13"/>
      <c r="H345" s="7"/>
      <c r="I345" s="7"/>
      <c r="J345" s="7"/>
      <c r="K345" s="52"/>
      <c r="L345" s="7"/>
    </row>
    <row r="346" spans="1:12" ht="14.25" customHeight="1">
      <c r="A346" s="7"/>
      <c r="B346" s="7"/>
      <c r="C346" s="7"/>
      <c r="D346" s="7"/>
      <c r="E346" s="12"/>
      <c r="F346" s="7"/>
      <c r="G346" s="13"/>
      <c r="H346" s="7"/>
      <c r="I346" s="7"/>
      <c r="J346" s="7"/>
      <c r="K346" s="52"/>
      <c r="L346" s="7"/>
    </row>
    <row r="347" spans="1:12" ht="14.25" customHeight="1">
      <c r="A347" s="7"/>
      <c r="B347" s="7"/>
      <c r="C347" s="7"/>
      <c r="D347" s="7"/>
      <c r="E347" s="12"/>
      <c r="F347" s="7"/>
      <c r="G347" s="13"/>
      <c r="H347" s="7"/>
      <c r="I347" s="7"/>
      <c r="J347" s="7"/>
      <c r="K347" s="52"/>
      <c r="L347" s="7"/>
    </row>
    <row r="348" spans="1:12" ht="14.25" customHeight="1">
      <c r="A348" s="7"/>
      <c r="B348" s="7"/>
      <c r="C348" s="7"/>
      <c r="D348" s="7"/>
      <c r="E348" s="12"/>
      <c r="F348" s="7"/>
      <c r="G348" s="13"/>
      <c r="H348" s="7"/>
      <c r="I348" s="7"/>
      <c r="J348" s="7"/>
      <c r="K348" s="52"/>
      <c r="L348" s="7"/>
    </row>
  </sheetData>
  <autoFilter ref="A215:L323" xr:uid="{00000000-0001-0000-0000-000000000000}">
    <filterColumn colId="2" showButton="0"/>
    <filterColumn colId="3" showButton="0"/>
    <filterColumn colId="4" showButton="0"/>
    <filterColumn colId="5" showButton="0"/>
    <filterColumn colId="10" showButton="0"/>
  </autoFilter>
  <mergeCells count="903">
    <mergeCell ref="B86:D86"/>
    <mergeCell ref="E86:F86"/>
    <mergeCell ref="G86:H86"/>
    <mergeCell ref="I86:J86"/>
    <mergeCell ref="B141:D141"/>
    <mergeCell ref="E141:F141"/>
    <mergeCell ref="G141:H141"/>
    <mergeCell ref="I141:J141"/>
    <mergeCell ref="C280:G280"/>
    <mergeCell ref="C277:G277"/>
    <mergeCell ref="C274:G274"/>
    <mergeCell ref="C268:G268"/>
    <mergeCell ref="C262:G262"/>
    <mergeCell ref="C256:G256"/>
    <mergeCell ref="C250:G250"/>
    <mergeCell ref="C244:G244"/>
    <mergeCell ref="C238:G238"/>
    <mergeCell ref="C232:G232"/>
    <mergeCell ref="C226:G226"/>
    <mergeCell ref="C220:G220"/>
    <mergeCell ref="A212:L212"/>
    <mergeCell ref="A213:L213"/>
    <mergeCell ref="A214:L214"/>
    <mergeCell ref="C215:G215"/>
    <mergeCell ref="A325:L325"/>
    <mergeCell ref="A326:L326"/>
    <mergeCell ref="A327:L330"/>
    <mergeCell ref="A331:L331"/>
    <mergeCell ref="A332:L332"/>
    <mergeCell ref="A333:L333"/>
    <mergeCell ref="A341:F341"/>
    <mergeCell ref="G341:L341"/>
    <mergeCell ref="A338:B338"/>
    <mergeCell ref="G338:I338"/>
    <mergeCell ref="A339:F339"/>
    <mergeCell ref="G339:L339"/>
    <mergeCell ref="A340:F340"/>
    <mergeCell ref="G340:L340"/>
    <mergeCell ref="A334:L334"/>
    <mergeCell ref="A335:F335"/>
    <mergeCell ref="G335:L335"/>
    <mergeCell ref="G336:L336"/>
    <mergeCell ref="A337:B337"/>
    <mergeCell ref="G337:I337"/>
    <mergeCell ref="C321:G321"/>
    <mergeCell ref="K321:L321"/>
    <mergeCell ref="C322:G322"/>
    <mergeCell ref="K322:L322"/>
    <mergeCell ref="A323:G323"/>
    <mergeCell ref="K323:L323"/>
    <mergeCell ref="C318:G318"/>
    <mergeCell ref="K318:L318"/>
    <mergeCell ref="C319:G319"/>
    <mergeCell ref="K319:L319"/>
    <mergeCell ref="C320:G320"/>
    <mergeCell ref="K320:L320"/>
    <mergeCell ref="C315:G315"/>
    <mergeCell ref="K315:L315"/>
    <mergeCell ref="C316:G316"/>
    <mergeCell ref="K316:L316"/>
    <mergeCell ref="C317:G317"/>
    <mergeCell ref="K317:L317"/>
    <mergeCell ref="C312:G312"/>
    <mergeCell ref="K312:L312"/>
    <mergeCell ref="C313:G313"/>
    <mergeCell ref="K313:L313"/>
    <mergeCell ref="C314:G314"/>
    <mergeCell ref="K314:L314"/>
    <mergeCell ref="C309:G309"/>
    <mergeCell ref="K309:L309"/>
    <mergeCell ref="C310:G310"/>
    <mergeCell ref="K310:L310"/>
    <mergeCell ref="C311:G311"/>
    <mergeCell ref="K311:L311"/>
    <mergeCell ref="C306:G306"/>
    <mergeCell ref="K306:L306"/>
    <mergeCell ref="C307:G307"/>
    <mergeCell ref="K307:L307"/>
    <mergeCell ref="C308:G308"/>
    <mergeCell ref="K308:L308"/>
    <mergeCell ref="C303:G303"/>
    <mergeCell ref="K303:L303"/>
    <mergeCell ref="C304:G304"/>
    <mergeCell ref="K304:L304"/>
    <mergeCell ref="C305:G305"/>
    <mergeCell ref="K305:L305"/>
    <mergeCell ref="C300:G300"/>
    <mergeCell ref="K300:L300"/>
    <mergeCell ref="C301:G301"/>
    <mergeCell ref="K301:L301"/>
    <mergeCell ref="C302:G302"/>
    <mergeCell ref="K302:L302"/>
    <mergeCell ref="C297:G297"/>
    <mergeCell ref="K297:L297"/>
    <mergeCell ref="C298:G298"/>
    <mergeCell ref="K298:L298"/>
    <mergeCell ref="C299:G299"/>
    <mergeCell ref="K299:L299"/>
    <mergeCell ref="C294:G294"/>
    <mergeCell ref="K294:L294"/>
    <mergeCell ref="C295:G295"/>
    <mergeCell ref="K295:L295"/>
    <mergeCell ref="C296:G296"/>
    <mergeCell ref="K296:L296"/>
    <mergeCell ref="C292:G292"/>
    <mergeCell ref="K292:L292"/>
    <mergeCell ref="C293:G293"/>
    <mergeCell ref="K293:L293"/>
    <mergeCell ref="C289:G289"/>
    <mergeCell ref="K289:L289"/>
    <mergeCell ref="C290:G290"/>
    <mergeCell ref="K290:L290"/>
    <mergeCell ref="C291:G291"/>
    <mergeCell ref="K291:L291"/>
    <mergeCell ref="K277:L277"/>
    <mergeCell ref="C278:G278"/>
    <mergeCell ref="K278:L278"/>
    <mergeCell ref="C279:G279"/>
    <mergeCell ref="K279:L279"/>
    <mergeCell ref="C287:G287"/>
    <mergeCell ref="K287:L287"/>
    <mergeCell ref="C288:G288"/>
    <mergeCell ref="K288:L288"/>
    <mergeCell ref="C285:G285"/>
    <mergeCell ref="K285:L285"/>
    <mergeCell ref="K280:L280"/>
    <mergeCell ref="C281:G281"/>
    <mergeCell ref="K281:L281"/>
    <mergeCell ref="C282:G282"/>
    <mergeCell ref="K282:L282"/>
    <mergeCell ref="C283:G283"/>
    <mergeCell ref="K283:L283"/>
    <mergeCell ref="C284:G284"/>
    <mergeCell ref="K284:L284"/>
    <mergeCell ref="C286:G286"/>
    <mergeCell ref="K286:L286"/>
    <mergeCell ref="K274:L274"/>
    <mergeCell ref="C275:G275"/>
    <mergeCell ref="K275:L275"/>
    <mergeCell ref="C276:G276"/>
    <mergeCell ref="K276:L276"/>
    <mergeCell ref="C271:G271"/>
    <mergeCell ref="K271:L271"/>
    <mergeCell ref="C272:G272"/>
    <mergeCell ref="K272:L272"/>
    <mergeCell ref="C273:G273"/>
    <mergeCell ref="K273:L273"/>
    <mergeCell ref="K268:L268"/>
    <mergeCell ref="C269:G269"/>
    <mergeCell ref="K269:L269"/>
    <mergeCell ref="C270:G270"/>
    <mergeCell ref="K270:L270"/>
    <mergeCell ref="C265:G265"/>
    <mergeCell ref="K265:L265"/>
    <mergeCell ref="C266:G266"/>
    <mergeCell ref="K266:L266"/>
    <mergeCell ref="C267:G267"/>
    <mergeCell ref="K267:L267"/>
    <mergeCell ref="K262:L262"/>
    <mergeCell ref="C263:G263"/>
    <mergeCell ref="K263:L263"/>
    <mergeCell ref="C264:G264"/>
    <mergeCell ref="K264:L264"/>
    <mergeCell ref="C259:G259"/>
    <mergeCell ref="K259:L259"/>
    <mergeCell ref="C260:G260"/>
    <mergeCell ref="K260:L260"/>
    <mergeCell ref="C261:G261"/>
    <mergeCell ref="K261:L261"/>
    <mergeCell ref="K256:L256"/>
    <mergeCell ref="C257:G257"/>
    <mergeCell ref="K257:L257"/>
    <mergeCell ref="C258:G258"/>
    <mergeCell ref="K258:L258"/>
    <mergeCell ref="C253:G253"/>
    <mergeCell ref="K253:L253"/>
    <mergeCell ref="C254:G254"/>
    <mergeCell ref="K254:L254"/>
    <mergeCell ref="C255:G255"/>
    <mergeCell ref="K255:L255"/>
    <mergeCell ref="K250:L250"/>
    <mergeCell ref="C251:G251"/>
    <mergeCell ref="K251:L251"/>
    <mergeCell ref="C252:G252"/>
    <mergeCell ref="K252:L252"/>
    <mergeCell ref="C247:G247"/>
    <mergeCell ref="K247:L247"/>
    <mergeCell ref="C248:G248"/>
    <mergeCell ref="K248:L248"/>
    <mergeCell ref="C249:G249"/>
    <mergeCell ref="K249:L249"/>
    <mergeCell ref="K244:L244"/>
    <mergeCell ref="C245:G245"/>
    <mergeCell ref="K245:L245"/>
    <mergeCell ref="C246:G246"/>
    <mergeCell ref="K246:L246"/>
    <mergeCell ref="C241:G241"/>
    <mergeCell ref="K241:L241"/>
    <mergeCell ref="C242:G242"/>
    <mergeCell ref="K242:L242"/>
    <mergeCell ref="C243:G243"/>
    <mergeCell ref="K243:L243"/>
    <mergeCell ref="K238:L238"/>
    <mergeCell ref="C239:G239"/>
    <mergeCell ref="K239:L239"/>
    <mergeCell ref="C240:G240"/>
    <mergeCell ref="K240:L240"/>
    <mergeCell ref="C235:G235"/>
    <mergeCell ref="K235:L235"/>
    <mergeCell ref="C236:G236"/>
    <mergeCell ref="K236:L236"/>
    <mergeCell ref="C237:G237"/>
    <mergeCell ref="K237:L237"/>
    <mergeCell ref="K232:L232"/>
    <mergeCell ref="C233:G233"/>
    <mergeCell ref="K233:L233"/>
    <mergeCell ref="C234:G234"/>
    <mergeCell ref="K234:L234"/>
    <mergeCell ref="C229:G229"/>
    <mergeCell ref="K229:L229"/>
    <mergeCell ref="C230:G230"/>
    <mergeCell ref="K230:L230"/>
    <mergeCell ref="C231:G231"/>
    <mergeCell ref="K231:L231"/>
    <mergeCell ref="K226:L226"/>
    <mergeCell ref="C227:G227"/>
    <mergeCell ref="K227:L227"/>
    <mergeCell ref="C228:G228"/>
    <mergeCell ref="K228:L228"/>
    <mergeCell ref="C223:G223"/>
    <mergeCell ref="K223:L223"/>
    <mergeCell ref="C224:G224"/>
    <mergeCell ref="K224:L224"/>
    <mergeCell ref="C225:G225"/>
    <mergeCell ref="K225:L225"/>
    <mergeCell ref="K220:L220"/>
    <mergeCell ref="C221:G221"/>
    <mergeCell ref="K221:L221"/>
    <mergeCell ref="C222:G222"/>
    <mergeCell ref="K222:L222"/>
    <mergeCell ref="C217:G217"/>
    <mergeCell ref="K217:L217"/>
    <mergeCell ref="C218:G218"/>
    <mergeCell ref="K218:L218"/>
    <mergeCell ref="C219:G219"/>
    <mergeCell ref="K219:L219"/>
    <mergeCell ref="K215:L215"/>
    <mergeCell ref="C216:G216"/>
    <mergeCell ref="K216:L216"/>
    <mergeCell ref="A210:B210"/>
    <mergeCell ref="C210:D210"/>
    <mergeCell ref="E210:G210"/>
    <mergeCell ref="H210:J210"/>
    <mergeCell ref="K210:L210"/>
    <mergeCell ref="A211:B211"/>
    <mergeCell ref="C211:D211"/>
    <mergeCell ref="E211:G211"/>
    <mergeCell ref="H211:J211"/>
    <mergeCell ref="K211:L211"/>
    <mergeCell ref="A208:B208"/>
    <mergeCell ref="C208:D208"/>
    <mergeCell ref="E208:G208"/>
    <mergeCell ref="H208:J208"/>
    <mergeCell ref="K208:L208"/>
    <mergeCell ref="A209:B209"/>
    <mergeCell ref="C209:D209"/>
    <mergeCell ref="E209:G209"/>
    <mergeCell ref="H209:J209"/>
    <mergeCell ref="K209:L209"/>
    <mergeCell ref="A206:B206"/>
    <mergeCell ref="C206:D206"/>
    <mergeCell ref="E206:G206"/>
    <mergeCell ref="H206:J206"/>
    <mergeCell ref="K206:L206"/>
    <mergeCell ref="A207:B207"/>
    <mergeCell ref="C207:D207"/>
    <mergeCell ref="E207:G207"/>
    <mergeCell ref="H207:J207"/>
    <mergeCell ref="K207:L207"/>
    <mergeCell ref="A204:B204"/>
    <mergeCell ref="C204:D204"/>
    <mergeCell ref="E204:G204"/>
    <mergeCell ref="H204:J204"/>
    <mergeCell ref="K204:L204"/>
    <mergeCell ref="A205:B205"/>
    <mergeCell ref="C205:D205"/>
    <mergeCell ref="E205:G205"/>
    <mergeCell ref="H205:J205"/>
    <mergeCell ref="K205:L205"/>
    <mergeCell ref="A194:L194"/>
    <mergeCell ref="A195:L195"/>
    <mergeCell ref="A197:L197"/>
    <mergeCell ref="A198:L202"/>
    <mergeCell ref="A203:B203"/>
    <mergeCell ref="C203:D203"/>
    <mergeCell ref="E203:G203"/>
    <mergeCell ref="H203:J203"/>
    <mergeCell ref="K203:L203"/>
    <mergeCell ref="B192:D192"/>
    <mergeCell ref="E192:F192"/>
    <mergeCell ref="G192:H192"/>
    <mergeCell ref="I192:J192"/>
    <mergeCell ref="B193:D193"/>
    <mergeCell ref="E193:F193"/>
    <mergeCell ref="G193:H193"/>
    <mergeCell ref="I193:J193"/>
    <mergeCell ref="B190:D190"/>
    <mergeCell ref="E190:F190"/>
    <mergeCell ref="G190:H190"/>
    <mergeCell ref="I190:J190"/>
    <mergeCell ref="B191:D191"/>
    <mergeCell ref="E191:F191"/>
    <mergeCell ref="G191:H191"/>
    <mergeCell ref="I191:J191"/>
    <mergeCell ref="B188:D188"/>
    <mergeCell ref="E188:F188"/>
    <mergeCell ref="G188:H188"/>
    <mergeCell ref="I188:J188"/>
    <mergeCell ref="B189:D189"/>
    <mergeCell ref="E189:F189"/>
    <mergeCell ref="G189:H189"/>
    <mergeCell ref="I189:J189"/>
    <mergeCell ref="B186:D186"/>
    <mergeCell ref="E186:F186"/>
    <mergeCell ref="G186:H186"/>
    <mergeCell ref="I186:J186"/>
    <mergeCell ref="B187:D187"/>
    <mergeCell ref="E187:F187"/>
    <mergeCell ref="G187:H187"/>
    <mergeCell ref="I187:J187"/>
    <mergeCell ref="B184:D184"/>
    <mergeCell ref="E184:F184"/>
    <mergeCell ref="G184:H184"/>
    <mergeCell ref="I184:J184"/>
    <mergeCell ref="B185:D185"/>
    <mergeCell ref="E185:F185"/>
    <mergeCell ref="G185:H185"/>
    <mergeCell ref="I185:J185"/>
    <mergeCell ref="B182:D182"/>
    <mergeCell ref="E182:F182"/>
    <mergeCell ref="G182:H182"/>
    <mergeCell ref="I182:J182"/>
    <mergeCell ref="B183:D183"/>
    <mergeCell ref="E183:F183"/>
    <mergeCell ref="G183:H183"/>
    <mergeCell ref="I183:J183"/>
    <mergeCell ref="B180:D180"/>
    <mergeCell ref="E180:F180"/>
    <mergeCell ref="G180:H180"/>
    <mergeCell ref="I180:J180"/>
    <mergeCell ref="B181:D181"/>
    <mergeCell ref="E181:F181"/>
    <mergeCell ref="G181:H181"/>
    <mergeCell ref="I181:J181"/>
    <mergeCell ref="K176:L176"/>
    <mergeCell ref="A177:L177"/>
    <mergeCell ref="A178:L178"/>
    <mergeCell ref="B179:D179"/>
    <mergeCell ref="E179:F179"/>
    <mergeCell ref="G179:H179"/>
    <mergeCell ref="I179:J179"/>
    <mergeCell ref="B175:D175"/>
    <mergeCell ref="E175:F175"/>
    <mergeCell ref="G175:H175"/>
    <mergeCell ref="I175:J175"/>
    <mergeCell ref="B176:D176"/>
    <mergeCell ref="E176:F176"/>
    <mergeCell ref="G176:H176"/>
    <mergeCell ref="I176:J176"/>
    <mergeCell ref="B173:D173"/>
    <mergeCell ref="E173:F173"/>
    <mergeCell ref="G173:H173"/>
    <mergeCell ref="I173:J173"/>
    <mergeCell ref="B174:D174"/>
    <mergeCell ref="E174:F174"/>
    <mergeCell ref="G174:H174"/>
    <mergeCell ref="I174:J174"/>
    <mergeCell ref="B171:D171"/>
    <mergeCell ref="E171:F171"/>
    <mergeCell ref="G171:H171"/>
    <mergeCell ref="I171:J171"/>
    <mergeCell ref="B172:D172"/>
    <mergeCell ref="E172:F172"/>
    <mergeCell ref="G172:H172"/>
    <mergeCell ref="I172:J172"/>
    <mergeCell ref="A168:L168"/>
    <mergeCell ref="B169:D169"/>
    <mergeCell ref="E169:F169"/>
    <mergeCell ref="G169:H169"/>
    <mergeCell ref="I169:J169"/>
    <mergeCell ref="B170:D170"/>
    <mergeCell ref="E170:F170"/>
    <mergeCell ref="G170:H170"/>
    <mergeCell ref="I170:J170"/>
    <mergeCell ref="B165:D165"/>
    <mergeCell ref="E165:F165"/>
    <mergeCell ref="G165:H165"/>
    <mergeCell ref="I165:J165"/>
    <mergeCell ref="K165:L165"/>
    <mergeCell ref="A166:L166"/>
    <mergeCell ref="B163:D163"/>
    <mergeCell ref="E163:F163"/>
    <mergeCell ref="G163:H163"/>
    <mergeCell ref="I163:J163"/>
    <mergeCell ref="B164:D164"/>
    <mergeCell ref="E164:F164"/>
    <mergeCell ref="G164:H164"/>
    <mergeCell ref="I164:J164"/>
    <mergeCell ref="B161:D161"/>
    <mergeCell ref="E161:F161"/>
    <mergeCell ref="G161:H161"/>
    <mergeCell ref="I161:J161"/>
    <mergeCell ref="B162:D162"/>
    <mergeCell ref="E162:F162"/>
    <mergeCell ref="G162:H162"/>
    <mergeCell ref="I162:J162"/>
    <mergeCell ref="B159:D159"/>
    <mergeCell ref="E159:F159"/>
    <mergeCell ref="G159:H159"/>
    <mergeCell ref="I159:J159"/>
    <mergeCell ref="B160:D160"/>
    <mergeCell ref="E160:F160"/>
    <mergeCell ref="G160:H160"/>
    <mergeCell ref="I160:J160"/>
    <mergeCell ref="B157:D157"/>
    <mergeCell ref="E157:F157"/>
    <mergeCell ref="G157:H157"/>
    <mergeCell ref="I157:J157"/>
    <mergeCell ref="B158:D158"/>
    <mergeCell ref="E158:F158"/>
    <mergeCell ref="G158:H158"/>
    <mergeCell ref="I158:J158"/>
    <mergeCell ref="B155:D155"/>
    <mergeCell ref="E155:F155"/>
    <mergeCell ref="G155:H155"/>
    <mergeCell ref="I155:J155"/>
    <mergeCell ref="B156:D156"/>
    <mergeCell ref="E156:F156"/>
    <mergeCell ref="G156:H156"/>
    <mergeCell ref="I156:J156"/>
    <mergeCell ref="A152:L152"/>
    <mergeCell ref="B153:D153"/>
    <mergeCell ref="E153:F153"/>
    <mergeCell ref="G153:H153"/>
    <mergeCell ref="I153:J153"/>
    <mergeCell ref="B154:D154"/>
    <mergeCell ref="E154:F154"/>
    <mergeCell ref="G154:H154"/>
    <mergeCell ref="I154:J154"/>
    <mergeCell ref="B149:D149"/>
    <mergeCell ref="E149:F149"/>
    <mergeCell ref="G149:H149"/>
    <mergeCell ref="I149:J149"/>
    <mergeCell ref="K149:L149"/>
    <mergeCell ref="A150:E150"/>
    <mergeCell ref="B146:D146"/>
    <mergeCell ref="E146:F146"/>
    <mergeCell ref="G146:H146"/>
    <mergeCell ref="I146:J146"/>
    <mergeCell ref="B147:D147"/>
    <mergeCell ref="E147:F147"/>
    <mergeCell ref="G147:H147"/>
    <mergeCell ref="I147:J147"/>
    <mergeCell ref="B148:D148"/>
    <mergeCell ref="E148:F148"/>
    <mergeCell ref="G148:H148"/>
    <mergeCell ref="I148:J148"/>
    <mergeCell ref="B144:D144"/>
    <mergeCell ref="E144:F144"/>
    <mergeCell ref="G144:H144"/>
    <mergeCell ref="I144:J144"/>
    <mergeCell ref="B145:D145"/>
    <mergeCell ref="E145:F145"/>
    <mergeCell ref="G145:H145"/>
    <mergeCell ref="I145:J145"/>
    <mergeCell ref="B142:D142"/>
    <mergeCell ref="E142:F142"/>
    <mergeCell ref="G142:H142"/>
    <mergeCell ref="I142:J142"/>
    <mergeCell ref="B143:D143"/>
    <mergeCell ref="E143:F143"/>
    <mergeCell ref="G143:H143"/>
    <mergeCell ref="I143:J143"/>
    <mergeCell ref="B140:D140"/>
    <mergeCell ref="E140:F140"/>
    <mergeCell ref="G140:H140"/>
    <mergeCell ref="I140:J140"/>
    <mergeCell ref="B138:D138"/>
    <mergeCell ref="E138:F138"/>
    <mergeCell ref="G138:H138"/>
    <mergeCell ref="I138:J138"/>
    <mergeCell ref="B139:D139"/>
    <mergeCell ref="E139:F139"/>
    <mergeCell ref="G139:H139"/>
    <mergeCell ref="I139:J139"/>
    <mergeCell ref="B136:D136"/>
    <mergeCell ref="E136:F136"/>
    <mergeCell ref="G136:H136"/>
    <mergeCell ref="I136:J136"/>
    <mergeCell ref="B137:D137"/>
    <mergeCell ref="E137:F137"/>
    <mergeCell ref="G137:H137"/>
    <mergeCell ref="I137:J137"/>
    <mergeCell ref="B134:D134"/>
    <mergeCell ref="E134:F134"/>
    <mergeCell ref="G134:H134"/>
    <mergeCell ref="I134:J134"/>
    <mergeCell ref="B135:D135"/>
    <mergeCell ref="E135:F135"/>
    <mergeCell ref="G135:H135"/>
    <mergeCell ref="I135:J135"/>
    <mergeCell ref="B132:D132"/>
    <mergeCell ref="E132:F132"/>
    <mergeCell ref="G132:H132"/>
    <mergeCell ref="I132:J132"/>
    <mergeCell ref="B133:D133"/>
    <mergeCell ref="E133:F133"/>
    <mergeCell ref="G133:H133"/>
    <mergeCell ref="I133:J133"/>
    <mergeCell ref="B130:D130"/>
    <mergeCell ref="E130:F130"/>
    <mergeCell ref="G130:H130"/>
    <mergeCell ref="I130:J130"/>
    <mergeCell ref="B131:D131"/>
    <mergeCell ref="E131:F131"/>
    <mergeCell ref="G131:H131"/>
    <mergeCell ref="I131:J131"/>
    <mergeCell ref="B128:D128"/>
    <mergeCell ref="E128:F128"/>
    <mergeCell ref="G128:H128"/>
    <mergeCell ref="I128:J128"/>
    <mergeCell ref="B129:D129"/>
    <mergeCell ref="E129:F129"/>
    <mergeCell ref="G129:H129"/>
    <mergeCell ref="I129:J129"/>
    <mergeCell ref="B126:D126"/>
    <mergeCell ref="E126:F126"/>
    <mergeCell ref="G126:H126"/>
    <mergeCell ref="I126:J126"/>
    <mergeCell ref="B127:D127"/>
    <mergeCell ref="E127:F127"/>
    <mergeCell ref="G127:H127"/>
    <mergeCell ref="I127:J127"/>
    <mergeCell ref="B124:D124"/>
    <mergeCell ref="E124:F124"/>
    <mergeCell ref="G124:H124"/>
    <mergeCell ref="I124:J124"/>
    <mergeCell ref="B125:D125"/>
    <mergeCell ref="E125:F125"/>
    <mergeCell ref="G125:H125"/>
    <mergeCell ref="I125:J125"/>
    <mergeCell ref="B122:D122"/>
    <mergeCell ref="E122:F122"/>
    <mergeCell ref="G122:H122"/>
    <mergeCell ref="I122:J122"/>
    <mergeCell ref="B123:D123"/>
    <mergeCell ref="E123:F123"/>
    <mergeCell ref="G123:H123"/>
    <mergeCell ref="I123:J123"/>
    <mergeCell ref="B120:D120"/>
    <mergeCell ref="E120:F120"/>
    <mergeCell ref="G120:H120"/>
    <mergeCell ref="I120:J120"/>
    <mergeCell ref="B121:D121"/>
    <mergeCell ref="E121:F121"/>
    <mergeCell ref="G121:H121"/>
    <mergeCell ref="I121:J121"/>
    <mergeCell ref="B118:D118"/>
    <mergeCell ref="E118:F118"/>
    <mergeCell ref="G118:H118"/>
    <mergeCell ref="I118:J118"/>
    <mergeCell ref="B119:D119"/>
    <mergeCell ref="E119:F119"/>
    <mergeCell ref="G119:H119"/>
    <mergeCell ref="I119:J119"/>
    <mergeCell ref="B116:D116"/>
    <mergeCell ref="E116:F116"/>
    <mergeCell ref="G116:H116"/>
    <mergeCell ref="I116:J116"/>
    <mergeCell ref="B117:D117"/>
    <mergeCell ref="E117:F117"/>
    <mergeCell ref="G117:H117"/>
    <mergeCell ref="I117:J117"/>
    <mergeCell ref="B114:D114"/>
    <mergeCell ref="E114:F114"/>
    <mergeCell ref="G114:H114"/>
    <mergeCell ref="I114:J114"/>
    <mergeCell ref="B115:D115"/>
    <mergeCell ref="E115:F115"/>
    <mergeCell ref="G115:H115"/>
    <mergeCell ref="I115:J115"/>
    <mergeCell ref="B112:D112"/>
    <mergeCell ref="E112:F112"/>
    <mergeCell ref="G112:H112"/>
    <mergeCell ref="I112:J112"/>
    <mergeCell ref="B113:D113"/>
    <mergeCell ref="E113:F113"/>
    <mergeCell ref="G113:H113"/>
    <mergeCell ref="I113:J113"/>
    <mergeCell ref="B110:D110"/>
    <mergeCell ref="E110:F110"/>
    <mergeCell ref="G110:H110"/>
    <mergeCell ref="I110:J110"/>
    <mergeCell ref="B111:D111"/>
    <mergeCell ref="E111:F111"/>
    <mergeCell ref="G111:H111"/>
    <mergeCell ref="I111:J111"/>
    <mergeCell ref="B108:D108"/>
    <mergeCell ref="E108:F108"/>
    <mergeCell ref="G108:H108"/>
    <mergeCell ref="I108:J108"/>
    <mergeCell ref="B109:D109"/>
    <mergeCell ref="E109:F109"/>
    <mergeCell ref="G109:H109"/>
    <mergeCell ref="I109:J109"/>
    <mergeCell ref="B106:D106"/>
    <mergeCell ref="E106:F106"/>
    <mergeCell ref="G106:H106"/>
    <mergeCell ref="I106:J106"/>
    <mergeCell ref="B107:D107"/>
    <mergeCell ref="E107:F107"/>
    <mergeCell ref="G107:H107"/>
    <mergeCell ref="I107:J107"/>
    <mergeCell ref="B104:D104"/>
    <mergeCell ref="E104:F104"/>
    <mergeCell ref="G104:H104"/>
    <mergeCell ref="I104:J104"/>
    <mergeCell ref="B105:D105"/>
    <mergeCell ref="E105:F105"/>
    <mergeCell ref="G105:H105"/>
    <mergeCell ref="I105:J105"/>
    <mergeCell ref="B102:D102"/>
    <mergeCell ref="E102:F102"/>
    <mergeCell ref="G102:H102"/>
    <mergeCell ref="I102:J102"/>
    <mergeCell ref="B103:D103"/>
    <mergeCell ref="E103:F103"/>
    <mergeCell ref="G103:H103"/>
    <mergeCell ref="I103:J103"/>
    <mergeCell ref="B100:D100"/>
    <mergeCell ref="E100:F100"/>
    <mergeCell ref="G100:H100"/>
    <mergeCell ref="I100:J100"/>
    <mergeCell ref="B101:D101"/>
    <mergeCell ref="E101:F101"/>
    <mergeCell ref="G101:H101"/>
    <mergeCell ref="I101:J101"/>
    <mergeCell ref="B98:D98"/>
    <mergeCell ref="E98:F98"/>
    <mergeCell ref="G98:H98"/>
    <mergeCell ref="I98:J98"/>
    <mergeCell ref="B99:D99"/>
    <mergeCell ref="E99:F99"/>
    <mergeCell ref="G99:H99"/>
    <mergeCell ref="I99:J99"/>
    <mergeCell ref="B96:D96"/>
    <mergeCell ref="E96:F96"/>
    <mergeCell ref="G96:H96"/>
    <mergeCell ref="I96:J96"/>
    <mergeCell ref="B97:D97"/>
    <mergeCell ref="E97:F97"/>
    <mergeCell ref="G97:H97"/>
    <mergeCell ref="I97:J97"/>
    <mergeCell ref="B94:D94"/>
    <mergeCell ref="E94:F94"/>
    <mergeCell ref="G94:H94"/>
    <mergeCell ref="I94:J94"/>
    <mergeCell ref="B95:D95"/>
    <mergeCell ref="E95:F95"/>
    <mergeCell ref="G95:H95"/>
    <mergeCell ref="I95:J95"/>
    <mergeCell ref="B92:D92"/>
    <mergeCell ref="E92:F92"/>
    <mergeCell ref="G92:H92"/>
    <mergeCell ref="I92:J92"/>
    <mergeCell ref="B93:D93"/>
    <mergeCell ref="E93:F93"/>
    <mergeCell ref="G93:H93"/>
    <mergeCell ref="I93:J93"/>
    <mergeCell ref="K87:L87"/>
    <mergeCell ref="A88:F88"/>
    <mergeCell ref="A90:L90"/>
    <mergeCell ref="B91:D91"/>
    <mergeCell ref="E91:F91"/>
    <mergeCell ref="G91:H91"/>
    <mergeCell ref="I91:J91"/>
    <mergeCell ref="B87:D87"/>
    <mergeCell ref="E87:F87"/>
    <mergeCell ref="G87:H87"/>
    <mergeCell ref="I87:J87"/>
    <mergeCell ref="B84:D84"/>
    <mergeCell ref="E84:F84"/>
    <mergeCell ref="G84:H84"/>
    <mergeCell ref="I84:J84"/>
    <mergeCell ref="B85:D85"/>
    <mergeCell ref="E85:F85"/>
    <mergeCell ref="G85:H85"/>
    <mergeCell ref="I85:J85"/>
    <mergeCell ref="B82:D82"/>
    <mergeCell ref="E82:F82"/>
    <mergeCell ref="G82:H82"/>
    <mergeCell ref="I82:J82"/>
    <mergeCell ref="B83:D83"/>
    <mergeCell ref="E83:F83"/>
    <mergeCell ref="G83:H83"/>
    <mergeCell ref="I83:J83"/>
    <mergeCell ref="B80:D80"/>
    <mergeCell ref="E80:F80"/>
    <mergeCell ref="G80:H80"/>
    <mergeCell ref="I80:J80"/>
    <mergeCell ref="B81:D81"/>
    <mergeCell ref="E81:F81"/>
    <mergeCell ref="G81:H81"/>
    <mergeCell ref="I81:J81"/>
    <mergeCell ref="B78:D78"/>
    <mergeCell ref="E78:F78"/>
    <mergeCell ref="G78:H78"/>
    <mergeCell ref="I78:J78"/>
    <mergeCell ref="B79:D79"/>
    <mergeCell ref="E79:F79"/>
    <mergeCell ref="G79:H79"/>
    <mergeCell ref="I79:J79"/>
    <mergeCell ref="A75:L75"/>
    <mergeCell ref="B76:D76"/>
    <mergeCell ref="E76:F76"/>
    <mergeCell ref="G76:H76"/>
    <mergeCell ref="I76:J76"/>
    <mergeCell ref="B77:D77"/>
    <mergeCell ref="E77:F77"/>
    <mergeCell ref="G77:H77"/>
    <mergeCell ref="I77:J77"/>
    <mergeCell ref="B72:D72"/>
    <mergeCell ref="E72:F72"/>
    <mergeCell ref="G72:H72"/>
    <mergeCell ref="I72:J72"/>
    <mergeCell ref="K72:L72"/>
    <mergeCell ref="A73:F73"/>
    <mergeCell ref="G73:H73"/>
    <mergeCell ref="I73:J73"/>
    <mergeCell ref="B70:D70"/>
    <mergeCell ref="E70:F70"/>
    <mergeCell ref="G70:H70"/>
    <mergeCell ref="I70:J70"/>
    <mergeCell ref="B71:D71"/>
    <mergeCell ref="E71:F71"/>
    <mergeCell ref="G71:H71"/>
    <mergeCell ref="I71:J71"/>
    <mergeCell ref="B69:D69"/>
    <mergeCell ref="E69:F69"/>
    <mergeCell ref="G69:H69"/>
    <mergeCell ref="I69:J69"/>
    <mergeCell ref="B67:D67"/>
    <mergeCell ref="E67:F67"/>
    <mergeCell ref="G67:H67"/>
    <mergeCell ref="I67:J67"/>
    <mergeCell ref="B68:D68"/>
    <mergeCell ref="E68:F68"/>
    <mergeCell ref="G68:H68"/>
    <mergeCell ref="I68:J68"/>
    <mergeCell ref="B65:D65"/>
    <mergeCell ref="E65:F65"/>
    <mergeCell ref="G65:H65"/>
    <mergeCell ref="I65:J65"/>
    <mergeCell ref="B66:D66"/>
    <mergeCell ref="E66:F66"/>
    <mergeCell ref="G66:H66"/>
    <mergeCell ref="I66:J66"/>
    <mergeCell ref="B63:D63"/>
    <mergeCell ref="E63:F63"/>
    <mergeCell ref="G63:H63"/>
    <mergeCell ref="I63:J63"/>
    <mergeCell ref="B64:D64"/>
    <mergeCell ref="E64:F64"/>
    <mergeCell ref="G64:H64"/>
    <mergeCell ref="I64:J64"/>
    <mergeCell ref="B61:D61"/>
    <mergeCell ref="E61:F61"/>
    <mergeCell ref="G61:H61"/>
    <mergeCell ref="I61:J61"/>
    <mergeCell ref="B62:D62"/>
    <mergeCell ref="E62:F62"/>
    <mergeCell ref="G62:H62"/>
    <mergeCell ref="I62:J62"/>
    <mergeCell ref="A57:F57"/>
    <mergeCell ref="G57:H57"/>
    <mergeCell ref="I57:J57"/>
    <mergeCell ref="A59:L59"/>
    <mergeCell ref="B60:D60"/>
    <mergeCell ref="E60:F60"/>
    <mergeCell ref="G60:H60"/>
    <mergeCell ref="I60:J60"/>
    <mergeCell ref="B55:D55"/>
    <mergeCell ref="E55:F55"/>
    <mergeCell ref="G55:H55"/>
    <mergeCell ref="I55:J55"/>
    <mergeCell ref="B56:D56"/>
    <mergeCell ref="E56:F56"/>
    <mergeCell ref="G56:H56"/>
    <mergeCell ref="I56:J56"/>
    <mergeCell ref="B53:D53"/>
    <mergeCell ref="E53:F53"/>
    <mergeCell ref="G53:H53"/>
    <mergeCell ref="I53:J53"/>
    <mergeCell ref="B54:D54"/>
    <mergeCell ref="E54:F54"/>
    <mergeCell ref="G54:H54"/>
    <mergeCell ref="I54:J54"/>
    <mergeCell ref="B51:D51"/>
    <mergeCell ref="E51:F51"/>
    <mergeCell ref="G51:H51"/>
    <mergeCell ref="I51:J51"/>
    <mergeCell ref="B52:D52"/>
    <mergeCell ref="E52:F52"/>
    <mergeCell ref="G52:H52"/>
    <mergeCell ref="I52:J52"/>
    <mergeCell ref="B49:D49"/>
    <mergeCell ref="E49:F49"/>
    <mergeCell ref="G49:H49"/>
    <mergeCell ref="I49:J49"/>
    <mergeCell ref="B50:D50"/>
    <mergeCell ref="E50:F50"/>
    <mergeCell ref="G50:H50"/>
    <mergeCell ref="I50:J50"/>
    <mergeCell ref="B48:D48"/>
    <mergeCell ref="E48:F48"/>
    <mergeCell ref="G48:H48"/>
    <mergeCell ref="I48:J48"/>
    <mergeCell ref="A42:L42"/>
    <mergeCell ref="A45:L45"/>
    <mergeCell ref="B46:D46"/>
    <mergeCell ref="E46:F46"/>
    <mergeCell ref="G46:H46"/>
    <mergeCell ref="I46:J46"/>
    <mergeCell ref="A41:B41"/>
    <mergeCell ref="C41:D41"/>
    <mergeCell ref="E41:G41"/>
    <mergeCell ref="H41:J41"/>
    <mergeCell ref="K41:L41"/>
    <mergeCell ref="B47:D47"/>
    <mergeCell ref="E47:F47"/>
    <mergeCell ref="G47:H47"/>
    <mergeCell ref="I47:J47"/>
    <mergeCell ref="A39:B39"/>
    <mergeCell ref="C39:D39"/>
    <mergeCell ref="E39:G39"/>
    <mergeCell ref="H39:J39"/>
    <mergeCell ref="K39:L39"/>
    <mergeCell ref="A40:B40"/>
    <mergeCell ref="C40:D40"/>
    <mergeCell ref="E40:G40"/>
    <mergeCell ref="H40:J40"/>
    <mergeCell ref="K40:L40"/>
    <mergeCell ref="E37:G37"/>
    <mergeCell ref="H37:J37"/>
    <mergeCell ref="K37:L37"/>
    <mergeCell ref="A38:B38"/>
    <mergeCell ref="C38:D38"/>
    <mergeCell ref="E38:G38"/>
    <mergeCell ref="H38:J38"/>
    <mergeCell ref="K38:L38"/>
    <mergeCell ref="A36:B36"/>
    <mergeCell ref="C36:D36"/>
    <mergeCell ref="E36:G36"/>
    <mergeCell ref="H36:J36"/>
    <mergeCell ref="K36:L36"/>
    <mergeCell ref="A37:B37"/>
    <mergeCell ref="C37:D37"/>
    <mergeCell ref="A1:L1"/>
    <mergeCell ref="A2:L3"/>
    <mergeCell ref="A4:L5"/>
    <mergeCell ref="A6:L6"/>
    <mergeCell ref="A7:L10"/>
    <mergeCell ref="A11:L11"/>
    <mergeCell ref="A27:L27"/>
    <mergeCell ref="A28:L32"/>
    <mergeCell ref="A33:B33"/>
    <mergeCell ref="C33:D33"/>
    <mergeCell ref="E33:G33"/>
    <mergeCell ref="H33:J33"/>
    <mergeCell ref="K33:L33"/>
    <mergeCell ref="A17:C17"/>
    <mergeCell ref="D17:L17"/>
    <mergeCell ref="A18:L18"/>
    <mergeCell ref="A19:L24"/>
    <mergeCell ref="A25:L25"/>
    <mergeCell ref="A26:L26"/>
    <mergeCell ref="A12:L13"/>
    <mergeCell ref="A14:C14"/>
    <mergeCell ref="D14:L14"/>
    <mergeCell ref="A15:C15"/>
    <mergeCell ref="D15:L15"/>
    <mergeCell ref="A16:C16"/>
    <mergeCell ref="D16:L16"/>
    <mergeCell ref="A34:B34"/>
    <mergeCell ref="C34:D34"/>
    <mergeCell ref="E34:G34"/>
    <mergeCell ref="H34:J34"/>
    <mergeCell ref="K34:L34"/>
    <mergeCell ref="A35:B35"/>
    <mergeCell ref="C35:D35"/>
    <mergeCell ref="E35:G35"/>
    <mergeCell ref="H35:J35"/>
    <mergeCell ref="K35:L35"/>
  </mergeCells>
  <phoneticPr fontId="33" type="noConversion"/>
  <pageMargins left="0.25" right="0.25" top="0.75" bottom="0.75" header="0.3" footer="0.3"/>
  <pageSetup scale="33" fitToHeight="0" orientation="portrait" r:id="rId1"/>
  <headerFooter>
    <oddHeader>&amp;L&amp;G&amp;C&amp;"Verdana,Normal"
&amp;"Verdana,Negrita"PLAN ESTRATÉGICO DE INVERSIONES&amp;R&amp;"Calibri,Normal"&amp;K000000 Información pública&amp;1#&amp;KFF0000
&amp;"Verdana,Normal"&amp;10&amp;K000000
&amp;P de &amp;N</oddHeader>
    <oddFooter xml:space="preserve">&amp;L&amp;"Verdana,Normal"&amp;9F-CA-11&amp;C&amp;"Verdana,Normal"&amp;9Versión: 2&amp;R&amp;"Verdana,Normal"&amp;9Subdirección General de 
Inversiones, Seguimiento y
 Evaluación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615D5-B45D-4937-B118-FD711CE75882}">
  <dimension ref="B5:AQ78"/>
  <sheetViews>
    <sheetView tabSelected="1" workbookViewId="0">
      <pane xSplit="3" ySplit="7" topLeftCell="D38" activePane="bottomRight" state="frozen"/>
      <selection pane="topRight" activeCell="D1" sqref="D1"/>
      <selection pane="bottomLeft" activeCell="A8" sqref="A8"/>
      <selection pane="bottomRight" activeCell="O7" sqref="O7:Z16"/>
    </sheetView>
  </sheetViews>
  <sheetFormatPr baseColWidth="10" defaultRowHeight="12.75"/>
  <cols>
    <col min="1" max="1" width="6" customWidth="1"/>
    <col min="2" max="2" width="30.6640625" customWidth="1"/>
    <col min="3" max="3" width="25.83203125" customWidth="1"/>
    <col min="4" max="4" width="5.6640625" customWidth="1"/>
    <col min="5" max="5" width="5.33203125" customWidth="1"/>
    <col min="7" max="7" width="17.33203125" customWidth="1"/>
    <col min="8" max="8" width="14.1640625" customWidth="1"/>
    <col min="9" max="9" width="22.6640625" customWidth="1"/>
    <col min="10" max="10" width="26.5" customWidth="1"/>
    <col min="11" max="11" width="25.1640625" customWidth="1"/>
    <col min="12" max="12" width="18.1640625" customWidth="1"/>
    <col min="13" max="13" width="17.33203125" customWidth="1"/>
    <col min="15" max="15" width="22" customWidth="1"/>
    <col min="16" max="16" width="33.83203125" customWidth="1"/>
    <col min="17" max="17" width="3.1640625" customWidth="1"/>
    <col min="18" max="18" width="7.1640625" customWidth="1"/>
    <col min="19" max="19" width="18.1640625" bestFit="1" customWidth="1"/>
    <col min="22" max="22" width="25.1640625" bestFit="1" customWidth="1"/>
    <col min="23" max="23" width="12.1640625" bestFit="1" customWidth="1"/>
    <col min="24" max="24" width="25.1640625" bestFit="1" customWidth="1"/>
    <col min="25" max="25" width="23.1640625" customWidth="1"/>
    <col min="26" max="26" width="28.33203125" customWidth="1"/>
    <col min="28" max="28" width="39.83203125" customWidth="1"/>
    <col min="30" max="30" width="4.6640625" customWidth="1"/>
    <col min="31" max="31" width="8.5" customWidth="1"/>
    <col min="32" max="32" width="19" customWidth="1"/>
    <col min="37" max="37" width="23" customWidth="1"/>
    <col min="39" max="39" width="26.33203125" customWidth="1"/>
    <col min="41" max="41" width="82.5" customWidth="1"/>
  </cols>
  <sheetData>
    <row r="5" spans="2:43" ht="18">
      <c r="B5" s="532" t="s">
        <v>840</v>
      </c>
      <c r="C5" s="532"/>
      <c r="D5" s="532"/>
      <c r="E5" s="532"/>
      <c r="F5" s="532"/>
      <c r="G5" s="532"/>
      <c r="H5" s="532"/>
      <c r="I5" s="532"/>
      <c r="J5" s="532"/>
      <c r="K5" s="532"/>
      <c r="L5" s="532"/>
      <c r="M5" s="532"/>
      <c r="O5" s="532" t="s">
        <v>841</v>
      </c>
      <c r="P5" s="532"/>
      <c r="Q5" s="532"/>
      <c r="R5" s="532"/>
      <c r="S5" s="532"/>
      <c r="T5" s="532"/>
      <c r="U5" s="532"/>
      <c r="V5" s="532"/>
      <c r="W5" s="532"/>
      <c r="X5" s="532"/>
      <c r="Y5" s="532"/>
      <c r="Z5" s="532"/>
      <c r="AB5" s="532" t="s">
        <v>842</v>
      </c>
      <c r="AC5" s="532"/>
      <c r="AD5" s="532"/>
      <c r="AE5" s="532"/>
      <c r="AF5" s="532"/>
      <c r="AG5" s="532"/>
      <c r="AH5" s="532"/>
      <c r="AI5" s="532"/>
      <c r="AJ5" s="532"/>
      <c r="AK5" s="532"/>
      <c r="AL5" s="532"/>
      <c r="AM5" s="532"/>
    </row>
    <row r="7" spans="2:43" ht="14.25">
      <c r="B7" s="561" t="s">
        <v>16</v>
      </c>
      <c r="C7" s="561"/>
      <c r="D7" s="562" t="s">
        <v>17</v>
      </c>
      <c r="E7" s="562"/>
      <c r="F7" s="561" t="s">
        <v>18</v>
      </c>
      <c r="G7" s="561"/>
      <c r="H7" s="561"/>
      <c r="I7" s="561" t="s">
        <v>19</v>
      </c>
      <c r="J7" s="561"/>
      <c r="K7" s="561"/>
      <c r="L7" s="561" t="s">
        <v>20</v>
      </c>
      <c r="M7" s="561"/>
      <c r="O7" s="574" t="s">
        <v>16</v>
      </c>
      <c r="P7" s="574"/>
      <c r="Q7" s="573" t="s">
        <v>17</v>
      </c>
      <c r="R7" s="573"/>
      <c r="S7" s="574" t="s">
        <v>18</v>
      </c>
      <c r="T7" s="574"/>
      <c r="U7" s="574"/>
      <c r="V7" s="574" t="s">
        <v>19</v>
      </c>
      <c r="W7" s="574"/>
      <c r="X7" s="574"/>
      <c r="Y7" s="574" t="s">
        <v>20</v>
      </c>
      <c r="Z7" s="574"/>
      <c r="AB7" s="561" t="s">
        <v>16</v>
      </c>
      <c r="AC7" s="561"/>
      <c r="AD7" s="562" t="s">
        <v>17</v>
      </c>
      <c r="AE7" s="562"/>
      <c r="AF7" s="561" t="s">
        <v>18</v>
      </c>
      <c r="AG7" s="561"/>
      <c r="AH7" s="561"/>
      <c r="AI7" s="561" t="s">
        <v>19</v>
      </c>
      <c r="AJ7" s="561"/>
      <c r="AK7" s="561"/>
      <c r="AL7" s="561" t="s">
        <v>20</v>
      </c>
      <c r="AM7" s="561"/>
      <c r="AO7" s="305" t="s">
        <v>845</v>
      </c>
    </row>
    <row r="8" spans="2:43" ht="14.25">
      <c r="B8" s="470" t="s">
        <v>21</v>
      </c>
      <c r="C8" s="470"/>
      <c r="D8" s="563">
        <v>9</v>
      </c>
      <c r="E8" s="563"/>
      <c r="F8" s="564">
        <v>246103101132</v>
      </c>
      <c r="G8" s="564"/>
      <c r="H8" s="564"/>
      <c r="I8" s="564">
        <v>12934800000</v>
      </c>
      <c r="J8" s="564"/>
      <c r="K8" s="564"/>
      <c r="L8" s="565">
        <v>259037901132</v>
      </c>
      <c r="M8" s="566"/>
      <c r="O8" s="542" t="s">
        <v>21</v>
      </c>
      <c r="P8" s="542"/>
      <c r="Q8" s="575">
        <v>9</v>
      </c>
      <c r="R8" s="575"/>
      <c r="S8" s="576">
        <v>246103101132</v>
      </c>
      <c r="T8" s="576"/>
      <c r="U8" s="576"/>
      <c r="V8" s="576">
        <v>12934800000</v>
      </c>
      <c r="W8" s="576"/>
      <c r="X8" s="576"/>
      <c r="Y8" s="577">
        <v>259037901132</v>
      </c>
      <c r="Z8" s="578"/>
      <c r="AB8" s="470" t="s">
        <v>21</v>
      </c>
      <c r="AC8" s="470"/>
      <c r="AD8" s="586">
        <f>+D8-Q8</f>
        <v>0</v>
      </c>
      <c r="AE8" s="586"/>
      <c r="AF8" s="587">
        <f>+F8-S8</f>
        <v>0</v>
      </c>
      <c r="AG8" s="588"/>
      <c r="AH8" s="589"/>
      <c r="AI8" s="587">
        <f>+I8-V8</f>
        <v>0</v>
      </c>
      <c r="AJ8" s="588"/>
      <c r="AK8" s="589"/>
      <c r="AL8" s="565">
        <f>+L8-Y8</f>
        <v>0</v>
      </c>
      <c r="AM8" s="565"/>
      <c r="AO8" s="346" t="s">
        <v>843</v>
      </c>
    </row>
    <row r="9" spans="2:43" ht="25.5">
      <c r="B9" s="470" t="s">
        <v>22</v>
      </c>
      <c r="C9" s="567"/>
      <c r="D9" s="563">
        <v>12</v>
      </c>
      <c r="E9" s="563"/>
      <c r="F9" s="564">
        <v>193989280000</v>
      </c>
      <c r="G9" s="564"/>
      <c r="H9" s="564"/>
      <c r="I9" s="564">
        <v>2200000000</v>
      </c>
      <c r="J9" s="564"/>
      <c r="K9" s="564"/>
      <c r="L9" s="565">
        <v>196189280000</v>
      </c>
      <c r="M9" s="566"/>
      <c r="O9" s="542" t="s">
        <v>22</v>
      </c>
      <c r="P9" s="580"/>
      <c r="Q9" s="579">
        <v>11</v>
      </c>
      <c r="R9" s="579"/>
      <c r="S9" s="576">
        <v>215989280000</v>
      </c>
      <c r="T9" s="576"/>
      <c r="U9" s="576"/>
      <c r="V9" s="576">
        <v>2200000000</v>
      </c>
      <c r="W9" s="576"/>
      <c r="X9" s="576"/>
      <c r="Y9" s="577">
        <v>218189280000</v>
      </c>
      <c r="Z9" s="578"/>
      <c r="AB9" s="470" t="s">
        <v>22</v>
      </c>
      <c r="AC9" s="567"/>
      <c r="AD9" s="586">
        <f t="shared" ref="AD9:AD14" si="0">+D9-Q9</f>
        <v>1</v>
      </c>
      <c r="AE9" s="586"/>
      <c r="AF9" s="587">
        <f t="shared" ref="AF9:AF14" si="1">+F9-S9</f>
        <v>-22000000000</v>
      </c>
      <c r="AG9" s="588"/>
      <c r="AH9" s="589"/>
      <c r="AI9" s="587">
        <f t="shared" ref="AI9:AI14" si="2">+I9-V9</f>
        <v>0</v>
      </c>
      <c r="AJ9" s="588"/>
      <c r="AK9" s="589"/>
      <c r="AL9" s="565">
        <f t="shared" ref="AL9:AL14" si="3">+L9-Y9</f>
        <v>-22000000000</v>
      </c>
      <c r="AM9" s="565"/>
      <c r="AO9" s="341" t="s">
        <v>848</v>
      </c>
    </row>
    <row r="10" spans="2:43" ht="38.25">
      <c r="B10" s="567" t="s">
        <v>23</v>
      </c>
      <c r="C10" s="567"/>
      <c r="D10" s="563">
        <v>10</v>
      </c>
      <c r="E10" s="563"/>
      <c r="F10" s="564">
        <v>105960649555</v>
      </c>
      <c r="G10" s="564"/>
      <c r="H10" s="564"/>
      <c r="I10" s="564">
        <v>0</v>
      </c>
      <c r="J10" s="564"/>
      <c r="K10" s="564"/>
      <c r="L10" s="565">
        <v>105960649555</v>
      </c>
      <c r="M10" s="566"/>
      <c r="O10" s="580" t="s">
        <v>23</v>
      </c>
      <c r="P10" s="580"/>
      <c r="Q10" s="579">
        <v>9</v>
      </c>
      <c r="R10" s="579"/>
      <c r="S10" s="576">
        <v>74812233128</v>
      </c>
      <c r="T10" s="576"/>
      <c r="U10" s="576"/>
      <c r="V10" s="576">
        <f>+U61</f>
        <v>0</v>
      </c>
      <c r="W10" s="576"/>
      <c r="X10" s="576"/>
      <c r="Y10" s="577">
        <f t="shared" ref="Y10" si="4">+S10+V10</f>
        <v>74812233128</v>
      </c>
      <c r="Z10" s="578"/>
      <c r="AB10" s="567" t="s">
        <v>23</v>
      </c>
      <c r="AC10" s="567"/>
      <c r="AD10" s="586">
        <f t="shared" si="0"/>
        <v>1</v>
      </c>
      <c r="AE10" s="586"/>
      <c r="AF10" s="587">
        <f t="shared" si="1"/>
        <v>31148416427</v>
      </c>
      <c r="AG10" s="588"/>
      <c r="AH10" s="589"/>
      <c r="AI10" s="587">
        <f t="shared" si="2"/>
        <v>0</v>
      </c>
      <c r="AJ10" s="588"/>
      <c r="AK10" s="589"/>
      <c r="AL10" s="565">
        <f t="shared" si="3"/>
        <v>31148416427</v>
      </c>
      <c r="AM10" s="565"/>
      <c r="AO10" s="341" t="s">
        <v>851</v>
      </c>
      <c r="AQ10" s="78" t="s">
        <v>850</v>
      </c>
    </row>
    <row r="11" spans="2:43" ht="38.25">
      <c r="B11" s="470" t="s">
        <v>24</v>
      </c>
      <c r="C11" s="470"/>
      <c r="D11" s="563">
        <v>56</v>
      </c>
      <c r="E11" s="563"/>
      <c r="F11" s="564">
        <v>333542505367</v>
      </c>
      <c r="G11" s="564"/>
      <c r="H11" s="564"/>
      <c r="I11" s="564">
        <v>17386531099</v>
      </c>
      <c r="J11" s="564"/>
      <c r="K11" s="564"/>
      <c r="L11" s="565">
        <v>350929036466</v>
      </c>
      <c r="M11" s="566"/>
      <c r="O11" s="542" t="s">
        <v>24</v>
      </c>
      <c r="P11" s="542"/>
      <c r="Q11" s="579">
        <v>57</v>
      </c>
      <c r="R11" s="579"/>
      <c r="S11" s="576">
        <v>337552052000</v>
      </c>
      <c r="T11" s="576"/>
      <c r="U11" s="576"/>
      <c r="V11" s="576">
        <v>38795018339.019424</v>
      </c>
      <c r="W11" s="576"/>
      <c r="X11" s="576"/>
      <c r="Y11" s="577">
        <f>+V11+S11</f>
        <v>376347070339.01941</v>
      </c>
      <c r="Z11" s="578"/>
      <c r="AB11" s="470" t="s">
        <v>24</v>
      </c>
      <c r="AC11" s="470"/>
      <c r="AD11" s="586">
        <f t="shared" si="0"/>
        <v>-1</v>
      </c>
      <c r="AE11" s="586"/>
      <c r="AF11" s="587">
        <f t="shared" si="1"/>
        <v>-4009546633</v>
      </c>
      <c r="AG11" s="588"/>
      <c r="AH11" s="589"/>
      <c r="AI11" s="587">
        <f t="shared" si="2"/>
        <v>-21408487240.019424</v>
      </c>
      <c r="AJ11" s="588"/>
      <c r="AK11" s="589"/>
      <c r="AL11" s="590">
        <f t="shared" si="3"/>
        <v>-25418033873.019409</v>
      </c>
      <c r="AM11" s="590"/>
      <c r="AO11" s="360" t="s">
        <v>861</v>
      </c>
    </row>
    <row r="12" spans="2:43" ht="14.25">
      <c r="B12" s="567" t="s">
        <v>25</v>
      </c>
      <c r="C12" s="567"/>
      <c r="D12" s="563">
        <v>11</v>
      </c>
      <c r="E12" s="563"/>
      <c r="F12" s="564">
        <v>206934928242</v>
      </c>
      <c r="G12" s="564"/>
      <c r="H12" s="564"/>
      <c r="I12" s="564">
        <v>5000000000</v>
      </c>
      <c r="J12" s="564"/>
      <c r="K12" s="564"/>
      <c r="L12" s="565">
        <v>211934928242</v>
      </c>
      <c r="M12" s="566"/>
      <c r="O12" s="580" t="s">
        <v>25</v>
      </c>
      <c r="P12" s="580"/>
      <c r="Q12" s="579">
        <v>11</v>
      </c>
      <c r="R12" s="579"/>
      <c r="S12" s="576">
        <v>170039036579</v>
      </c>
      <c r="T12" s="576"/>
      <c r="U12" s="576"/>
      <c r="V12" s="576">
        <v>41895891663</v>
      </c>
      <c r="W12" s="576"/>
      <c r="X12" s="576"/>
      <c r="Y12" s="577">
        <v>211934928242</v>
      </c>
      <c r="Z12" s="578"/>
      <c r="AB12" s="567" t="s">
        <v>25</v>
      </c>
      <c r="AC12" s="567"/>
      <c r="AD12" s="586">
        <f t="shared" si="0"/>
        <v>0</v>
      </c>
      <c r="AE12" s="586"/>
      <c r="AF12" s="587">
        <f t="shared" si="1"/>
        <v>36895891663</v>
      </c>
      <c r="AG12" s="588"/>
      <c r="AH12" s="589"/>
      <c r="AI12" s="587">
        <f t="shared" si="2"/>
        <v>-36895891663</v>
      </c>
      <c r="AJ12" s="588"/>
      <c r="AK12" s="589"/>
      <c r="AL12" s="565">
        <f t="shared" si="3"/>
        <v>0</v>
      </c>
      <c r="AM12" s="565"/>
      <c r="AO12" s="346" t="s">
        <v>844</v>
      </c>
    </row>
    <row r="13" spans="2:43" ht="14.25">
      <c r="B13" s="567" t="s">
        <v>26</v>
      </c>
      <c r="C13" s="567"/>
      <c r="D13" s="563">
        <v>6</v>
      </c>
      <c r="E13" s="563"/>
      <c r="F13" s="564">
        <v>77542571428</v>
      </c>
      <c r="G13" s="564"/>
      <c r="H13" s="564"/>
      <c r="I13" s="564">
        <v>0</v>
      </c>
      <c r="J13" s="564"/>
      <c r="K13" s="564"/>
      <c r="L13" s="565">
        <v>77542571428</v>
      </c>
      <c r="M13" s="566"/>
      <c r="O13" s="580" t="s">
        <v>26</v>
      </c>
      <c r="P13" s="580"/>
      <c r="Q13" s="579">
        <v>10</v>
      </c>
      <c r="R13" s="579"/>
      <c r="S13" s="576">
        <v>170758134939</v>
      </c>
      <c r="T13" s="576"/>
      <c r="U13" s="576"/>
      <c r="V13" s="576">
        <v>0</v>
      </c>
      <c r="W13" s="576"/>
      <c r="X13" s="576"/>
      <c r="Y13" s="577">
        <v>170758134939</v>
      </c>
      <c r="Z13" s="578"/>
      <c r="AB13" s="567" t="s">
        <v>26</v>
      </c>
      <c r="AC13" s="567"/>
      <c r="AD13" s="586">
        <f t="shared" si="0"/>
        <v>-4</v>
      </c>
      <c r="AE13" s="586"/>
      <c r="AF13" s="587">
        <f t="shared" si="1"/>
        <v>-93215563511</v>
      </c>
      <c r="AG13" s="588"/>
      <c r="AH13" s="589"/>
      <c r="AI13" s="587">
        <f t="shared" si="2"/>
        <v>0</v>
      </c>
      <c r="AJ13" s="588"/>
      <c r="AK13" s="589"/>
      <c r="AL13" s="565">
        <f t="shared" si="3"/>
        <v>-93215563511</v>
      </c>
      <c r="AM13" s="565"/>
      <c r="AO13" s="346" t="s">
        <v>855</v>
      </c>
    </row>
    <row r="14" spans="2:43" ht="14.25">
      <c r="B14" s="567" t="s">
        <v>27</v>
      </c>
      <c r="C14" s="567"/>
      <c r="D14" s="563">
        <v>13</v>
      </c>
      <c r="E14" s="563"/>
      <c r="F14" s="564">
        <v>22262275654199.918</v>
      </c>
      <c r="G14" s="564"/>
      <c r="H14" s="564"/>
      <c r="I14" s="564">
        <v>22000000000</v>
      </c>
      <c r="J14" s="564"/>
      <c r="K14" s="564"/>
      <c r="L14" s="565">
        <v>22284275654199.918</v>
      </c>
      <c r="M14" s="566"/>
      <c r="O14" s="580" t="s">
        <v>27</v>
      </c>
      <c r="P14" s="580"/>
      <c r="Q14" s="579">
        <v>14</v>
      </c>
      <c r="R14" s="579"/>
      <c r="S14" s="576">
        <v>22865060878701.918</v>
      </c>
      <c r="T14" s="576"/>
      <c r="U14" s="576"/>
      <c r="V14" s="576">
        <v>22000000000</v>
      </c>
      <c r="W14" s="576"/>
      <c r="X14" s="576"/>
      <c r="Y14" s="577">
        <v>22887060878701.918</v>
      </c>
      <c r="Z14" s="578"/>
      <c r="AB14" s="567" t="s">
        <v>27</v>
      </c>
      <c r="AC14" s="567"/>
      <c r="AD14" s="586">
        <f t="shared" si="0"/>
        <v>-1</v>
      </c>
      <c r="AE14" s="586"/>
      <c r="AF14" s="587">
        <f t="shared" si="1"/>
        <v>-602785224502</v>
      </c>
      <c r="AG14" s="588"/>
      <c r="AH14" s="589"/>
      <c r="AI14" s="587">
        <f t="shared" si="2"/>
        <v>0</v>
      </c>
      <c r="AJ14" s="588"/>
      <c r="AK14" s="589"/>
      <c r="AL14" s="565">
        <f t="shared" si="3"/>
        <v>-602785224502</v>
      </c>
      <c r="AM14" s="565"/>
      <c r="AO14" s="346" t="s">
        <v>856</v>
      </c>
    </row>
    <row r="15" spans="2:43" ht="14.25">
      <c r="B15" s="568" t="s">
        <v>28</v>
      </c>
      <c r="C15" s="568"/>
      <c r="D15" s="569">
        <v>117</v>
      </c>
      <c r="E15" s="569"/>
      <c r="F15" s="570">
        <v>23426348689923.918</v>
      </c>
      <c r="G15" s="570"/>
      <c r="H15" s="570"/>
      <c r="I15" s="570">
        <v>59521331099</v>
      </c>
      <c r="J15" s="570"/>
      <c r="K15" s="570"/>
      <c r="L15" s="571">
        <v>23485870021022.918</v>
      </c>
      <c r="M15" s="572"/>
      <c r="O15" s="585" t="s">
        <v>28</v>
      </c>
      <c r="P15" s="585"/>
      <c r="Q15" s="581">
        <v>121</v>
      </c>
      <c r="R15" s="581"/>
      <c r="S15" s="582">
        <f>SUM(S8:U14)</f>
        <v>24080314716479.918</v>
      </c>
      <c r="T15" s="582"/>
      <c r="U15" s="582"/>
      <c r="V15" s="582">
        <f>SUM(V8:X14)</f>
        <v>117825710002.01942</v>
      </c>
      <c r="W15" s="582"/>
      <c r="X15" s="582"/>
      <c r="Y15" s="583">
        <f>SUM(Y8:Z14)</f>
        <v>24198140426481.938</v>
      </c>
      <c r="Z15" s="584"/>
      <c r="AB15" s="568" t="s">
        <v>28</v>
      </c>
      <c r="AC15" s="568"/>
      <c r="AD15" s="569">
        <f>+D15-Q15</f>
        <v>-4</v>
      </c>
      <c r="AE15" s="569"/>
      <c r="AF15" s="570">
        <f>+F15-S15</f>
        <v>-653966026556</v>
      </c>
      <c r="AG15" s="570"/>
      <c r="AH15" s="570"/>
      <c r="AI15" s="570">
        <f>+I15-V15</f>
        <v>-58304378903.019424</v>
      </c>
      <c r="AJ15" s="570"/>
      <c r="AK15" s="570"/>
      <c r="AL15" s="571">
        <f>+L15-Y15</f>
        <v>-712270405459.01953</v>
      </c>
      <c r="AM15" s="572"/>
    </row>
    <row r="16" spans="2:43">
      <c r="O16" s="78"/>
      <c r="P16" s="364" t="s">
        <v>870</v>
      </c>
      <c r="Q16" s="348"/>
      <c r="R16" s="365">
        <f>-AD15/D15</f>
        <v>3.4188034188034191E-2</v>
      </c>
      <c r="S16" s="366"/>
      <c r="T16" s="364" t="s">
        <v>870</v>
      </c>
      <c r="U16" s="365">
        <f>-AF15/F15</f>
        <v>2.791583251884585E-2</v>
      </c>
      <c r="V16" s="78"/>
      <c r="W16" s="364" t="s">
        <v>870</v>
      </c>
      <c r="X16" s="365">
        <f>-AI15/I15</f>
        <v>0.97955435180109707</v>
      </c>
      <c r="Y16" s="364" t="s">
        <v>870</v>
      </c>
      <c r="Z16" s="365">
        <f>-AL15/L15</f>
        <v>3.0327614213203284E-2</v>
      </c>
      <c r="AE16" s="78" t="s">
        <v>869</v>
      </c>
      <c r="AG16" s="78" t="s">
        <v>869</v>
      </c>
    </row>
    <row r="18" spans="2:32">
      <c r="B18" s="533" t="s">
        <v>56</v>
      </c>
      <c r="C18" s="533"/>
      <c r="D18" s="533"/>
      <c r="E18" s="533"/>
      <c r="F18" s="533"/>
      <c r="G18" s="533"/>
      <c r="H18" s="533"/>
      <c r="I18" s="533"/>
      <c r="J18" s="533"/>
      <c r="K18" s="533"/>
      <c r="L18" s="533"/>
      <c r="M18" s="533"/>
      <c r="O18" s="533" t="s">
        <v>56</v>
      </c>
      <c r="P18" s="533"/>
      <c r="Q18" s="533"/>
      <c r="R18" s="533"/>
      <c r="S18" s="533"/>
      <c r="T18" s="533"/>
      <c r="U18" s="533"/>
      <c r="V18" s="533"/>
      <c r="W18" s="533"/>
      <c r="X18" s="533"/>
      <c r="Y18" s="533"/>
      <c r="Z18" s="533"/>
    </row>
    <row r="19" spans="2:32" ht="38.25">
      <c r="B19" s="306" t="s">
        <v>32</v>
      </c>
      <c r="C19" s="533" t="s">
        <v>33</v>
      </c>
      <c r="D19" s="533"/>
      <c r="E19" s="533"/>
      <c r="F19" s="533" t="s">
        <v>34</v>
      </c>
      <c r="G19" s="533"/>
      <c r="H19" s="533" t="s">
        <v>35</v>
      </c>
      <c r="I19" s="533"/>
      <c r="J19" s="533" t="s">
        <v>36</v>
      </c>
      <c r="K19" s="533"/>
      <c r="L19" s="306" t="s">
        <v>37</v>
      </c>
      <c r="M19" s="306" t="s">
        <v>38</v>
      </c>
      <c r="O19" s="306" t="s">
        <v>32</v>
      </c>
      <c r="P19" s="533" t="s">
        <v>33</v>
      </c>
      <c r="Q19" s="533"/>
      <c r="R19" s="533"/>
      <c r="S19" s="533" t="s">
        <v>34</v>
      </c>
      <c r="T19" s="533"/>
      <c r="U19" s="533" t="s">
        <v>35</v>
      </c>
      <c r="V19" s="533"/>
      <c r="W19" s="533" t="s">
        <v>36</v>
      </c>
      <c r="X19" s="533"/>
      <c r="Y19" s="306" t="s">
        <v>37</v>
      </c>
      <c r="Z19" s="306" t="s">
        <v>38</v>
      </c>
    </row>
    <row r="20" spans="2:32" ht="38.25">
      <c r="B20" s="307" t="s">
        <v>57</v>
      </c>
      <c r="C20" s="534" t="s">
        <v>58</v>
      </c>
      <c r="D20" s="534"/>
      <c r="E20" s="534"/>
      <c r="F20" s="537">
        <v>3000000000</v>
      </c>
      <c r="G20" s="538"/>
      <c r="H20" s="537">
        <v>0</v>
      </c>
      <c r="I20" s="538"/>
      <c r="J20" s="537">
        <f t="shared" ref="J20:J21" si="5">+H20+F20</f>
        <v>3000000000</v>
      </c>
      <c r="K20" s="538"/>
      <c r="L20" s="309" t="s">
        <v>59</v>
      </c>
      <c r="M20" s="318"/>
      <c r="O20" s="307" t="s">
        <v>57</v>
      </c>
      <c r="P20" s="545" t="s">
        <v>849</v>
      </c>
      <c r="Q20" s="545"/>
      <c r="R20" s="545"/>
      <c r="S20" s="591">
        <v>30000000000</v>
      </c>
      <c r="T20" s="592"/>
      <c r="U20" s="549">
        <v>0</v>
      </c>
      <c r="V20" s="550"/>
      <c r="W20" s="591">
        <f t="shared" ref="W20" si="6">+U20+S20</f>
        <v>30000000000</v>
      </c>
      <c r="X20" s="592"/>
      <c r="Y20" s="309" t="s">
        <v>59</v>
      </c>
      <c r="Z20" s="310"/>
      <c r="AF20" s="220"/>
    </row>
    <row r="21" spans="2:32" ht="38.25">
      <c r="B21" s="307" t="s">
        <v>57</v>
      </c>
      <c r="C21" s="534" t="s">
        <v>67</v>
      </c>
      <c r="D21" s="534"/>
      <c r="E21" s="534"/>
      <c r="F21" s="537">
        <v>5000000000</v>
      </c>
      <c r="G21" s="538"/>
      <c r="H21" s="537">
        <v>0</v>
      </c>
      <c r="I21" s="538"/>
      <c r="J21" s="537">
        <f t="shared" si="5"/>
        <v>5000000000</v>
      </c>
      <c r="K21" s="538"/>
      <c r="L21" s="309" t="s">
        <v>59</v>
      </c>
      <c r="M21" s="318"/>
    </row>
    <row r="24" spans="2:32">
      <c r="B24" s="533" t="s">
        <v>75</v>
      </c>
      <c r="C24" s="533"/>
      <c r="D24" s="533"/>
      <c r="E24" s="533"/>
      <c r="F24" s="533"/>
      <c r="G24" s="533"/>
      <c r="H24" s="533"/>
      <c r="I24" s="533"/>
      <c r="J24" s="533"/>
      <c r="K24" s="533"/>
      <c r="L24" s="533"/>
      <c r="M24" s="533"/>
      <c r="O24" s="533" t="s">
        <v>75</v>
      </c>
      <c r="P24" s="533"/>
      <c r="Q24" s="533"/>
      <c r="R24" s="533"/>
      <c r="S24" s="533"/>
      <c r="T24" s="533"/>
      <c r="U24" s="533"/>
      <c r="V24" s="533"/>
      <c r="W24" s="533"/>
      <c r="X24" s="533"/>
      <c r="Y24" s="533"/>
      <c r="Z24" s="533"/>
    </row>
    <row r="25" spans="2:32" ht="38.25">
      <c r="B25" s="313" t="s">
        <v>32</v>
      </c>
      <c r="C25" s="593" t="s">
        <v>33</v>
      </c>
      <c r="D25" s="593"/>
      <c r="E25" s="593"/>
      <c r="F25" s="594" t="s">
        <v>34</v>
      </c>
      <c r="G25" s="594"/>
      <c r="H25" s="594" t="s">
        <v>35</v>
      </c>
      <c r="I25" s="594"/>
      <c r="J25" s="594" t="s">
        <v>36</v>
      </c>
      <c r="K25" s="594"/>
      <c r="L25" s="313" t="s">
        <v>37</v>
      </c>
      <c r="M25" s="314" t="s">
        <v>38</v>
      </c>
      <c r="O25" s="313" t="s">
        <v>32</v>
      </c>
      <c r="P25" s="593" t="s">
        <v>33</v>
      </c>
      <c r="Q25" s="593"/>
      <c r="R25" s="593"/>
      <c r="S25" s="594" t="s">
        <v>34</v>
      </c>
      <c r="T25" s="594"/>
      <c r="U25" s="594" t="s">
        <v>35</v>
      </c>
      <c r="V25" s="594"/>
      <c r="W25" s="594" t="s">
        <v>36</v>
      </c>
      <c r="X25" s="594"/>
      <c r="Y25" s="313" t="s">
        <v>37</v>
      </c>
      <c r="Z25" s="313" t="s">
        <v>38</v>
      </c>
    </row>
    <row r="26" spans="2:32" ht="102">
      <c r="B26" s="307" t="s">
        <v>76</v>
      </c>
      <c r="C26" s="558" t="s">
        <v>77</v>
      </c>
      <c r="D26" s="558"/>
      <c r="E26" s="558"/>
      <c r="F26" s="595">
        <v>20018447865</v>
      </c>
      <c r="G26" s="595"/>
      <c r="H26" s="595">
        <v>0</v>
      </c>
      <c r="I26" s="595"/>
      <c r="J26" s="595">
        <f t="shared" ref="J26:J27" si="7">+F26+H26</f>
        <v>20018447865</v>
      </c>
      <c r="K26" s="595"/>
      <c r="L26" s="316" t="s">
        <v>78</v>
      </c>
      <c r="M26" s="317"/>
      <c r="O26" s="307" t="s">
        <v>76</v>
      </c>
      <c r="P26" s="558" t="s">
        <v>77</v>
      </c>
      <c r="Q26" s="558"/>
      <c r="R26" s="558"/>
      <c r="S26" s="535">
        <f>20018447865+4836923868+8686791882</f>
        <v>33542163615</v>
      </c>
      <c r="T26" s="536"/>
      <c r="U26" s="537">
        <v>0</v>
      </c>
      <c r="V26" s="538"/>
      <c r="W26" s="537">
        <f t="shared" ref="W26" si="8">+S26+U26</f>
        <v>33542163615</v>
      </c>
      <c r="X26" s="538"/>
      <c r="Y26" s="322" t="s">
        <v>847</v>
      </c>
      <c r="Z26" s="323" t="s">
        <v>846</v>
      </c>
      <c r="AB26" s="220">
        <f>+W26-J26-J27</f>
        <v>-31148416427</v>
      </c>
    </row>
    <row r="27" spans="2:32" ht="89.25">
      <c r="B27" s="319" t="s">
        <v>86</v>
      </c>
      <c r="C27" s="596" t="s">
        <v>95</v>
      </c>
      <c r="D27" s="596"/>
      <c r="E27" s="596"/>
      <c r="F27" s="595">
        <v>44672132177</v>
      </c>
      <c r="G27" s="595"/>
      <c r="H27" s="595">
        <v>0</v>
      </c>
      <c r="I27" s="595"/>
      <c r="J27" s="595">
        <f t="shared" si="7"/>
        <v>44672132177</v>
      </c>
      <c r="K27" s="595"/>
      <c r="L27" s="320" t="s">
        <v>96</v>
      </c>
      <c r="M27" s="321"/>
    </row>
    <row r="29" spans="2:32">
      <c r="B29" s="533" t="s">
        <v>97</v>
      </c>
      <c r="C29" s="533"/>
      <c r="D29" s="533"/>
      <c r="E29" s="533"/>
      <c r="F29" s="533"/>
      <c r="G29" s="533"/>
      <c r="H29" s="533"/>
      <c r="I29" s="533"/>
      <c r="J29" s="533"/>
      <c r="K29" s="533"/>
      <c r="L29" s="533"/>
      <c r="M29" s="533"/>
      <c r="O29" s="533" t="s">
        <v>97</v>
      </c>
      <c r="P29" s="533"/>
      <c r="Q29" s="533"/>
      <c r="R29" s="533"/>
      <c r="S29" s="533"/>
      <c r="T29" s="533"/>
      <c r="U29" s="533"/>
      <c r="V29" s="533"/>
      <c r="W29" s="533"/>
      <c r="X29" s="533"/>
      <c r="Y29" s="533"/>
      <c r="Z29" s="533"/>
    </row>
    <row r="30" spans="2:32" ht="38.25">
      <c r="B30" s="306" t="s">
        <v>32</v>
      </c>
      <c r="C30" s="533" t="s">
        <v>33</v>
      </c>
      <c r="D30" s="533"/>
      <c r="E30" s="533"/>
      <c r="F30" s="533" t="s">
        <v>34</v>
      </c>
      <c r="G30" s="533"/>
      <c r="H30" s="533" t="s">
        <v>35</v>
      </c>
      <c r="I30" s="533"/>
      <c r="J30" s="533" t="s">
        <v>36</v>
      </c>
      <c r="K30" s="533"/>
      <c r="L30" s="306" t="s">
        <v>37</v>
      </c>
      <c r="M30" s="324" t="s">
        <v>38</v>
      </c>
      <c r="O30" s="306" t="s">
        <v>32</v>
      </c>
      <c r="P30" s="533" t="s">
        <v>33</v>
      </c>
      <c r="Q30" s="533"/>
      <c r="R30" s="533"/>
      <c r="S30" s="533" t="s">
        <v>34</v>
      </c>
      <c r="T30" s="533"/>
      <c r="U30" s="533" t="s">
        <v>35</v>
      </c>
      <c r="V30" s="533"/>
      <c r="W30" s="533" t="s">
        <v>36</v>
      </c>
      <c r="X30" s="533"/>
      <c r="Y30" s="306" t="s">
        <v>37</v>
      </c>
      <c r="Z30" s="324" t="s">
        <v>38</v>
      </c>
    </row>
    <row r="31" spans="2:32" ht="93.75" customHeight="1">
      <c r="B31" s="307" t="s">
        <v>98</v>
      </c>
      <c r="C31" s="534" t="s">
        <v>106</v>
      </c>
      <c r="D31" s="534"/>
      <c r="E31" s="534"/>
      <c r="F31" s="537">
        <v>3444578612</v>
      </c>
      <c r="G31" s="538"/>
      <c r="H31" s="537">
        <v>0</v>
      </c>
      <c r="I31" s="538"/>
      <c r="J31" s="537">
        <f>+F31+H31</f>
        <v>3444578612</v>
      </c>
      <c r="K31" s="538"/>
      <c r="L31" s="309" t="s">
        <v>72</v>
      </c>
      <c r="M31" s="318"/>
      <c r="O31" s="307" t="s">
        <v>98</v>
      </c>
      <c r="P31" s="534" t="s">
        <v>106</v>
      </c>
      <c r="Q31" s="534"/>
      <c r="R31" s="534"/>
      <c r="S31" s="535">
        <v>9945101499</v>
      </c>
      <c r="T31" s="536"/>
      <c r="U31" s="537">
        <v>0</v>
      </c>
      <c r="V31" s="538"/>
      <c r="W31" s="535">
        <f>+S31+U31</f>
        <v>9945101499</v>
      </c>
      <c r="X31" s="536"/>
      <c r="Y31" s="322" t="s">
        <v>711</v>
      </c>
      <c r="Z31" s="318"/>
      <c r="AB31" s="78" t="s">
        <v>853</v>
      </c>
    </row>
    <row r="32" spans="2:32" ht="170.25" customHeight="1">
      <c r="B32" s="325" t="s">
        <v>98</v>
      </c>
      <c r="C32" s="597" t="s">
        <v>163</v>
      </c>
      <c r="D32" s="597"/>
      <c r="E32" s="597"/>
      <c r="F32" s="537">
        <v>18000000000</v>
      </c>
      <c r="G32" s="538"/>
      <c r="H32" s="537">
        <v>0</v>
      </c>
      <c r="I32" s="538"/>
      <c r="J32" s="537">
        <f>+F32+H32</f>
        <v>18000000000</v>
      </c>
      <c r="K32" s="538"/>
      <c r="L32" s="309" t="s">
        <v>164</v>
      </c>
      <c r="M32" s="311"/>
      <c r="O32" s="307"/>
      <c r="P32" s="534"/>
      <c r="Q32" s="534"/>
      <c r="R32" s="534"/>
      <c r="S32" s="537"/>
      <c r="T32" s="538"/>
      <c r="U32" s="537"/>
      <c r="V32" s="538"/>
      <c r="W32" s="537"/>
      <c r="X32" s="538"/>
      <c r="Y32" s="326"/>
      <c r="Z32" s="327" t="s">
        <v>852</v>
      </c>
      <c r="AB32" s="337">
        <f>+W31-J32+W37+W38</f>
        <v>28862612485.019421</v>
      </c>
    </row>
    <row r="35" spans="2:28">
      <c r="B35" s="533" t="s">
        <v>241</v>
      </c>
      <c r="C35" s="533"/>
      <c r="D35" s="533"/>
      <c r="E35" s="533"/>
      <c r="F35" s="533"/>
      <c r="G35" s="533"/>
      <c r="H35" s="533"/>
      <c r="I35" s="533"/>
      <c r="J35" s="533"/>
      <c r="K35" s="533"/>
      <c r="L35" s="533"/>
      <c r="M35" s="533"/>
      <c r="O35" s="533" t="s">
        <v>97</v>
      </c>
      <c r="P35" s="533"/>
      <c r="Q35" s="533"/>
      <c r="R35" s="533"/>
      <c r="S35" s="533"/>
      <c r="T35" s="533"/>
      <c r="U35" s="533"/>
      <c r="V35" s="533"/>
      <c r="W35" s="533"/>
      <c r="X35" s="533"/>
      <c r="Y35" s="533"/>
      <c r="Z35" s="533"/>
    </row>
    <row r="36" spans="2:28" ht="40.5" customHeight="1">
      <c r="B36" s="329" t="s">
        <v>16</v>
      </c>
      <c r="C36" s="329" t="s">
        <v>32</v>
      </c>
      <c r="D36" s="539" t="s">
        <v>33</v>
      </c>
      <c r="E36" s="540"/>
      <c r="F36" s="540"/>
      <c r="G36" s="540"/>
      <c r="H36" s="541"/>
      <c r="I36" s="330" t="s">
        <v>232</v>
      </c>
      <c r="J36" s="329" t="s">
        <v>242</v>
      </c>
      <c r="K36" s="329" t="s">
        <v>243</v>
      </c>
      <c r="L36" s="539" t="s">
        <v>38</v>
      </c>
      <c r="M36" s="541"/>
      <c r="O36" s="306" t="s">
        <v>32</v>
      </c>
      <c r="P36" s="533" t="s">
        <v>33</v>
      </c>
      <c r="Q36" s="533"/>
      <c r="R36" s="533"/>
      <c r="S36" s="533" t="s">
        <v>34</v>
      </c>
      <c r="T36" s="533"/>
      <c r="U36" s="533" t="s">
        <v>35</v>
      </c>
      <c r="V36" s="533"/>
      <c r="W36" s="533" t="s">
        <v>36</v>
      </c>
      <c r="X36" s="533"/>
      <c r="Y36" s="306" t="s">
        <v>37</v>
      </c>
      <c r="Z36" s="306" t="s">
        <v>38</v>
      </c>
    </row>
    <row r="37" spans="2:28" ht="212.25" customHeight="1">
      <c r="B37" s="315" t="s">
        <v>281</v>
      </c>
      <c r="C37" s="315" t="s">
        <v>98</v>
      </c>
      <c r="D37" s="558" t="s">
        <v>282</v>
      </c>
      <c r="E37" s="558"/>
      <c r="F37" s="558"/>
      <c r="G37" s="558"/>
      <c r="H37" s="558"/>
      <c r="I37" s="331">
        <v>58000000000</v>
      </c>
      <c r="J37" s="332">
        <v>33042000000</v>
      </c>
      <c r="K37" s="331">
        <v>24958000000</v>
      </c>
      <c r="L37" s="559" t="s">
        <v>283</v>
      </c>
      <c r="M37" s="560"/>
      <c r="O37" s="325" t="s">
        <v>98</v>
      </c>
      <c r="P37" s="551" t="s">
        <v>824</v>
      </c>
      <c r="Q37" s="552"/>
      <c r="R37" s="553"/>
      <c r="S37" s="549">
        <v>0</v>
      </c>
      <c r="T37" s="550"/>
      <c r="U37" s="554">
        <f>1604105031.01942+1040250000+1757738093+4000000000</f>
        <v>8402093124.0194197</v>
      </c>
      <c r="V37" s="555"/>
      <c r="W37" s="554">
        <f t="shared" ref="W37:W38" si="9">+U37+S37</f>
        <v>8402093124.0194197</v>
      </c>
      <c r="X37" s="555"/>
      <c r="Y37" s="335" t="s">
        <v>418</v>
      </c>
      <c r="Z37" s="336"/>
      <c r="AB37" s="78" t="s">
        <v>854</v>
      </c>
    </row>
    <row r="38" spans="2:28" ht="165" customHeight="1">
      <c r="O38" s="325" t="s">
        <v>98</v>
      </c>
      <c r="P38" s="551" t="s">
        <v>859</v>
      </c>
      <c r="Q38" s="552"/>
      <c r="R38" s="553"/>
      <c r="S38" s="549">
        <v>15509023746</v>
      </c>
      <c r="T38" s="550"/>
      <c r="U38" s="554">
        <v>13006394116</v>
      </c>
      <c r="V38" s="555"/>
      <c r="W38" s="554">
        <f t="shared" si="9"/>
        <v>28515417862</v>
      </c>
      <c r="X38" s="555"/>
      <c r="Y38" s="335" t="s">
        <v>405</v>
      </c>
      <c r="Z38" s="336" t="s">
        <v>860</v>
      </c>
      <c r="AB38" s="78" t="s">
        <v>854</v>
      </c>
    </row>
    <row r="40" spans="2:28">
      <c r="O40" s="533" t="s">
        <v>241</v>
      </c>
      <c r="P40" s="533"/>
      <c r="Q40" s="533"/>
      <c r="R40" s="533"/>
      <c r="S40" s="533"/>
      <c r="T40" s="533"/>
      <c r="U40" s="533"/>
      <c r="V40" s="533"/>
      <c r="W40" s="533"/>
      <c r="X40" s="533"/>
      <c r="Y40" s="533"/>
      <c r="Z40" s="533"/>
    </row>
    <row r="41" spans="2:28" ht="51">
      <c r="O41" s="329" t="s">
        <v>16</v>
      </c>
      <c r="P41" s="329" t="s">
        <v>32</v>
      </c>
      <c r="Q41" s="539" t="s">
        <v>33</v>
      </c>
      <c r="R41" s="540"/>
      <c r="S41" s="540"/>
      <c r="T41" s="540"/>
      <c r="U41" s="541"/>
      <c r="V41" s="330" t="s">
        <v>232</v>
      </c>
      <c r="W41" s="329" t="s">
        <v>242</v>
      </c>
      <c r="X41" s="329" t="s">
        <v>243</v>
      </c>
      <c r="Y41" s="539" t="s">
        <v>38</v>
      </c>
      <c r="Z41" s="541"/>
    </row>
    <row r="42" spans="2:28" ht="38.25">
      <c r="O42" s="333" t="s">
        <v>281</v>
      </c>
      <c r="P42" s="333" t="s">
        <v>98</v>
      </c>
      <c r="Q42" s="542" t="s">
        <v>282</v>
      </c>
      <c r="R42" s="542"/>
      <c r="S42" s="542"/>
      <c r="T42" s="542"/>
      <c r="U42" s="542"/>
      <c r="V42" s="334">
        <v>45000000000</v>
      </c>
      <c r="W42" s="334">
        <v>0</v>
      </c>
      <c r="X42" s="334">
        <v>45000000000</v>
      </c>
      <c r="Y42" s="556" t="s">
        <v>772</v>
      </c>
      <c r="Z42" s="557"/>
    </row>
    <row r="44" spans="2:28">
      <c r="B44" s="533" t="s">
        <v>241</v>
      </c>
      <c r="C44" s="533"/>
      <c r="D44" s="533"/>
      <c r="E44" s="533"/>
      <c r="F44" s="533"/>
      <c r="G44" s="533"/>
      <c r="H44" s="533"/>
      <c r="I44" s="533"/>
      <c r="J44" s="533"/>
      <c r="K44" s="533"/>
      <c r="L44" s="533"/>
      <c r="M44" s="533"/>
      <c r="O44" s="533" t="s">
        <v>193</v>
      </c>
      <c r="P44" s="533"/>
      <c r="Q44" s="533"/>
      <c r="R44" s="533"/>
      <c r="S44" s="533"/>
      <c r="T44" s="533"/>
      <c r="U44" s="533"/>
      <c r="V44" s="533"/>
      <c r="W44" s="533"/>
      <c r="X44" s="533"/>
      <c r="Y44" s="533"/>
      <c r="Z44" s="533"/>
    </row>
    <row r="45" spans="2:28" ht="42" customHeight="1">
      <c r="B45" s="329" t="s">
        <v>16</v>
      </c>
      <c r="C45" s="329" t="s">
        <v>32</v>
      </c>
      <c r="D45" s="539" t="s">
        <v>33</v>
      </c>
      <c r="E45" s="540"/>
      <c r="F45" s="540"/>
      <c r="G45" s="540"/>
      <c r="H45" s="541"/>
      <c r="I45" s="330" t="s">
        <v>232</v>
      </c>
      <c r="J45" s="329" t="s">
        <v>242</v>
      </c>
      <c r="K45" s="329" t="s">
        <v>243</v>
      </c>
      <c r="L45" s="539" t="s">
        <v>38</v>
      </c>
      <c r="M45" s="541"/>
      <c r="O45" s="342" t="s">
        <v>32</v>
      </c>
      <c r="P45" s="544" t="s">
        <v>33</v>
      </c>
      <c r="Q45" s="544"/>
      <c r="R45" s="544"/>
      <c r="S45" s="544" t="s">
        <v>34</v>
      </c>
      <c r="T45" s="544"/>
      <c r="U45" s="544" t="s">
        <v>35</v>
      </c>
      <c r="V45" s="544"/>
      <c r="W45" s="544" t="s">
        <v>36</v>
      </c>
      <c r="X45" s="544"/>
      <c r="Y45" s="342" t="s">
        <v>37</v>
      </c>
      <c r="Z45" s="342" t="s">
        <v>38</v>
      </c>
    </row>
    <row r="46" spans="2:28" ht="56.25" customHeight="1">
      <c r="B46" s="333" t="s">
        <v>26</v>
      </c>
      <c r="C46" s="338" t="s">
        <v>194</v>
      </c>
      <c r="D46" s="543" t="s">
        <v>327</v>
      </c>
      <c r="E46" s="543"/>
      <c r="F46" s="543"/>
      <c r="G46" s="543"/>
      <c r="H46" s="543"/>
      <c r="I46" s="339">
        <v>26500000000</v>
      </c>
      <c r="J46" s="339">
        <v>0</v>
      </c>
      <c r="K46" s="340">
        <v>26500000000</v>
      </c>
      <c r="L46" s="542"/>
      <c r="M46" s="543"/>
      <c r="O46" s="325" t="s">
        <v>194</v>
      </c>
      <c r="P46" s="548" t="s">
        <v>327</v>
      </c>
      <c r="Q46" s="548"/>
      <c r="R46" s="548"/>
      <c r="S46" s="549">
        <v>30716479294</v>
      </c>
      <c r="T46" s="550"/>
      <c r="U46" s="549"/>
      <c r="V46" s="550"/>
      <c r="W46" s="549">
        <f t="shared" ref="W46:W49" si="10">SUM(S46:V46)</f>
        <v>30716479294</v>
      </c>
      <c r="X46" s="550"/>
      <c r="Y46" s="326" t="s">
        <v>196</v>
      </c>
      <c r="Z46" s="310"/>
    </row>
    <row r="47" spans="2:28" ht="39.75" customHeight="1">
      <c r="B47" s="333" t="s">
        <v>26</v>
      </c>
      <c r="C47" s="338" t="s">
        <v>194</v>
      </c>
      <c r="D47" s="542" t="s">
        <v>330</v>
      </c>
      <c r="E47" s="542"/>
      <c r="F47" s="542"/>
      <c r="G47" s="542"/>
      <c r="H47" s="542"/>
      <c r="I47" s="339">
        <v>24236640294</v>
      </c>
      <c r="J47" s="339">
        <v>0</v>
      </c>
      <c r="K47" s="340">
        <v>24236640294</v>
      </c>
      <c r="L47" s="542"/>
      <c r="M47" s="543"/>
      <c r="O47" s="325" t="s">
        <v>194</v>
      </c>
      <c r="P47" s="548" t="s">
        <v>330</v>
      </c>
      <c r="Q47" s="548"/>
      <c r="R47" s="548"/>
      <c r="S47" s="549">
        <v>24236640294</v>
      </c>
      <c r="T47" s="550"/>
      <c r="U47" s="549"/>
      <c r="V47" s="550"/>
      <c r="W47" s="549">
        <f t="shared" si="10"/>
        <v>24236640294</v>
      </c>
      <c r="X47" s="550"/>
      <c r="Y47" s="326" t="s">
        <v>196</v>
      </c>
      <c r="Z47" s="310"/>
    </row>
    <row r="48" spans="2:28" ht="25.5">
      <c r="B48" s="333" t="s">
        <v>26</v>
      </c>
      <c r="C48" s="338" t="s">
        <v>194</v>
      </c>
      <c r="D48" s="542" t="s">
        <v>331</v>
      </c>
      <c r="E48" s="542"/>
      <c r="F48" s="542"/>
      <c r="G48" s="542"/>
      <c r="H48" s="542"/>
      <c r="I48" s="339">
        <v>21491640229</v>
      </c>
      <c r="J48" s="339">
        <v>0</v>
      </c>
      <c r="K48" s="340">
        <v>21491640229</v>
      </c>
      <c r="L48" s="542"/>
      <c r="M48" s="543"/>
      <c r="O48" s="325" t="s">
        <v>194</v>
      </c>
      <c r="P48" s="548" t="s">
        <v>331</v>
      </c>
      <c r="Q48" s="548"/>
      <c r="R48" s="548"/>
      <c r="S48" s="549">
        <v>21491640229</v>
      </c>
      <c r="T48" s="550"/>
      <c r="U48" s="549"/>
      <c r="V48" s="550"/>
      <c r="W48" s="549">
        <f t="shared" si="10"/>
        <v>21491640229</v>
      </c>
      <c r="X48" s="550"/>
      <c r="Y48" s="326" t="s">
        <v>196</v>
      </c>
      <c r="Z48" s="310"/>
    </row>
    <row r="49" spans="2:26" ht="25.5">
      <c r="B49" s="333" t="s">
        <v>26</v>
      </c>
      <c r="C49" s="338" t="s">
        <v>194</v>
      </c>
      <c r="D49" s="542" t="s">
        <v>334</v>
      </c>
      <c r="E49" s="542"/>
      <c r="F49" s="542"/>
      <c r="G49" s="542"/>
      <c r="H49" s="542"/>
      <c r="I49" s="339">
        <v>16770803694</v>
      </c>
      <c r="J49" s="339">
        <v>0</v>
      </c>
      <c r="K49" s="340">
        <v>16770803694</v>
      </c>
      <c r="L49" s="546"/>
      <c r="M49" s="547"/>
      <c r="O49" s="325" t="s">
        <v>194</v>
      </c>
      <c r="P49" s="548" t="s">
        <v>334</v>
      </c>
      <c r="Q49" s="548"/>
      <c r="R49" s="548"/>
      <c r="S49" s="549">
        <v>16770803694</v>
      </c>
      <c r="T49" s="550"/>
      <c r="U49" s="549"/>
      <c r="V49" s="550"/>
      <c r="W49" s="549">
        <f t="shared" si="10"/>
        <v>16770803694</v>
      </c>
      <c r="X49" s="550"/>
      <c r="Y49" s="326" t="s">
        <v>196</v>
      </c>
      <c r="Z49" s="310"/>
    </row>
    <row r="52" spans="2:26">
      <c r="B52" s="533" t="s">
        <v>241</v>
      </c>
      <c r="C52" s="533"/>
      <c r="D52" s="533"/>
      <c r="E52" s="533"/>
      <c r="F52" s="533"/>
      <c r="G52" s="533"/>
      <c r="H52" s="533"/>
      <c r="I52" s="533"/>
      <c r="J52" s="533"/>
      <c r="K52" s="533"/>
      <c r="L52" s="533"/>
      <c r="M52" s="533"/>
      <c r="O52" s="533" t="s">
        <v>202</v>
      </c>
      <c r="P52" s="533"/>
      <c r="Q52" s="533"/>
      <c r="R52" s="533"/>
      <c r="S52" s="533"/>
      <c r="T52" s="533"/>
      <c r="U52" s="533"/>
      <c r="V52" s="533"/>
      <c r="W52" s="533"/>
      <c r="X52" s="533"/>
      <c r="Y52" s="533"/>
      <c r="Z52" s="533"/>
    </row>
    <row r="53" spans="2:26" ht="38.25">
      <c r="B53" s="329" t="s">
        <v>16</v>
      </c>
      <c r="C53" s="329" t="s">
        <v>32</v>
      </c>
      <c r="D53" s="539" t="s">
        <v>33</v>
      </c>
      <c r="E53" s="540"/>
      <c r="F53" s="540"/>
      <c r="G53" s="540"/>
      <c r="H53" s="541"/>
      <c r="I53" s="330" t="s">
        <v>232</v>
      </c>
      <c r="J53" s="329" t="s">
        <v>242</v>
      </c>
      <c r="K53" s="329" t="s">
        <v>243</v>
      </c>
      <c r="L53" s="539" t="s">
        <v>38</v>
      </c>
      <c r="M53" s="541"/>
      <c r="O53" s="342" t="s">
        <v>32</v>
      </c>
      <c r="P53" s="544" t="s">
        <v>33</v>
      </c>
      <c r="Q53" s="544"/>
      <c r="R53" s="544"/>
      <c r="S53" s="544" t="s">
        <v>34</v>
      </c>
      <c r="T53" s="544"/>
      <c r="U53" s="544" t="s">
        <v>35</v>
      </c>
      <c r="V53" s="544"/>
      <c r="W53" s="544" t="s">
        <v>36</v>
      </c>
      <c r="X53" s="544"/>
      <c r="Y53" s="344" t="s">
        <v>37</v>
      </c>
      <c r="Z53" s="342" t="s">
        <v>38</v>
      </c>
    </row>
    <row r="54" spans="2:26" ht="63" customHeight="1">
      <c r="B54" s="333" t="s">
        <v>338</v>
      </c>
      <c r="C54" s="343" t="s">
        <v>203</v>
      </c>
      <c r="D54" s="542" t="s">
        <v>341</v>
      </c>
      <c r="E54" s="542"/>
      <c r="F54" s="542"/>
      <c r="G54" s="542"/>
      <c r="H54" s="542"/>
      <c r="I54" s="339">
        <v>33000000000</v>
      </c>
      <c r="J54" s="339">
        <v>0</v>
      </c>
      <c r="K54" s="340">
        <v>33000000000</v>
      </c>
      <c r="L54" s="542"/>
      <c r="M54" s="543"/>
      <c r="O54" s="308" t="s">
        <v>203</v>
      </c>
      <c r="P54" s="545" t="s">
        <v>341</v>
      </c>
      <c r="Q54" s="545"/>
      <c r="R54" s="545"/>
      <c r="S54" s="535">
        <v>602785224502</v>
      </c>
      <c r="T54" s="536"/>
      <c r="U54" s="535">
        <v>0</v>
      </c>
      <c r="V54" s="536"/>
      <c r="W54" s="535">
        <f t="shared" ref="W54" si="11">+U54+S54</f>
        <v>602785224502</v>
      </c>
      <c r="X54" s="536"/>
      <c r="Y54" s="322" t="s">
        <v>228</v>
      </c>
      <c r="Z54" s="345" t="s">
        <v>757</v>
      </c>
    </row>
    <row r="57" spans="2:26">
      <c r="B57" s="533" t="s">
        <v>174</v>
      </c>
      <c r="C57" s="533"/>
      <c r="D57" s="533"/>
      <c r="E57" s="533"/>
      <c r="F57" s="533"/>
      <c r="G57" s="533"/>
      <c r="H57" s="533"/>
      <c r="I57" s="533"/>
      <c r="J57" s="533"/>
      <c r="K57" s="533"/>
      <c r="L57" s="533"/>
      <c r="M57" s="533"/>
      <c r="O57" s="533" t="s">
        <v>174</v>
      </c>
      <c r="P57" s="533"/>
      <c r="Q57" s="533"/>
      <c r="R57" s="533"/>
      <c r="S57" s="533"/>
      <c r="T57" s="533"/>
      <c r="U57" s="533"/>
      <c r="V57" s="533"/>
      <c r="W57" s="533"/>
      <c r="X57" s="533"/>
      <c r="Y57" s="533"/>
      <c r="Z57" s="533"/>
    </row>
    <row r="58" spans="2:26" ht="38.25">
      <c r="B58" s="306" t="s">
        <v>32</v>
      </c>
      <c r="C58" s="533" t="s">
        <v>33</v>
      </c>
      <c r="D58" s="533"/>
      <c r="E58" s="533"/>
      <c r="F58" s="533" t="s">
        <v>34</v>
      </c>
      <c r="G58" s="533"/>
      <c r="H58" s="533" t="s">
        <v>35</v>
      </c>
      <c r="I58" s="533"/>
      <c r="J58" s="533" t="s">
        <v>36</v>
      </c>
      <c r="K58" s="533"/>
      <c r="L58" s="306" t="s">
        <v>37</v>
      </c>
      <c r="M58" s="306" t="s">
        <v>38</v>
      </c>
      <c r="O58" s="306" t="s">
        <v>32</v>
      </c>
      <c r="P58" s="533" t="s">
        <v>33</v>
      </c>
      <c r="Q58" s="533"/>
      <c r="R58" s="533"/>
      <c r="S58" s="533" t="s">
        <v>34</v>
      </c>
      <c r="T58" s="533"/>
      <c r="U58" s="533" t="s">
        <v>35</v>
      </c>
      <c r="V58" s="533"/>
      <c r="W58" s="533" t="s">
        <v>36</v>
      </c>
      <c r="X58" s="533"/>
      <c r="Y58" s="306" t="s">
        <v>37</v>
      </c>
      <c r="Z58" s="306" t="s">
        <v>38</v>
      </c>
    </row>
    <row r="59" spans="2:26" ht="57">
      <c r="B59" s="29" t="s">
        <v>175</v>
      </c>
      <c r="C59" s="399" t="s">
        <v>179</v>
      </c>
      <c r="D59" s="399"/>
      <c r="E59" s="399"/>
      <c r="F59" s="407">
        <v>36895891663</v>
      </c>
      <c r="G59" s="408"/>
      <c r="H59" s="407">
        <v>0</v>
      </c>
      <c r="I59" s="408"/>
      <c r="J59" s="407">
        <f t="shared" ref="J59" si="12">+H59+F59</f>
        <v>36895891663</v>
      </c>
      <c r="K59" s="408"/>
      <c r="L59" s="195" t="s">
        <v>180</v>
      </c>
      <c r="M59" s="34"/>
      <c r="O59" s="315" t="s">
        <v>175</v>
      </c>
      <c r="P59" s="534" t="s">
        <v>179</v>
      </c>
      <c r="Q59" s="534"/>
      <c r="R59" s="534"/>
      <c r="S59" s="535">
        <v>0</v>
      </c>
      <c r="T59" s="536"/>
      <c r="U59" s="535">
        <v>36895891663</v>
      </c>
      <c r="V59" s="536"/>
      <c r="W59" s="537">
        <f t="shared" ref="W59" si="13">+U59+S59</f>
        <v>36895891663</v>
      </c>
      <c r="X59" s="538"/>
      <c r="Y59" s="323" t="s">
        <v>411</v>
      </c>
      <c r="Z59" s="318"/>
    </row>
    <row r="65" spans="2:37" ht="18">
      <c r="B65" s="532" t="s">
        <v>863</v>
      </c>
      <c r="C65" s="532"/>
      <c r="D65" s="532"/>
      <c r="E65" s="532"/>
      <c r="F65" s="532"/>
      <c r="G65" s="532"/>
      <c r="H65" s="532"/>
      <c r="I65" s="532"/>
      <c r="J65" s="532"/>
      <c r="K65" s="532"/>
      <c r="L65" s="532"/>
      <c r="M65" s="532"/>
      <c r="O65" s="532" t="s">
        <v>864</v>
      </c>
      <c r="P65" s="532"/>
      <c r="Q65" s="532"/>
      <c r="R65" s="532"/>
      <c r="S65" s="532"/>
      <c r="T65" s="532"/>
      <c r="U65" s="532"/>
      <c r="V65" s="532"/>
      <c r="W65" s="532"/>
      <c r="X65" s="532"/>
      <c r="Y65" s="532"/>
      <c r="Z65" s="532"/>
      <c r="AB65" s="532" t="s">
        <v>865</v>
      </c>
      <c r="AC65" s="532"/>
      <c r="AD65" s="532"/>
      <c r="AE65" s="532"/>
      <c r="AF65" s="532"/>
      <c r="AG65" s="532"/>
      <c r="AH65" s="532"/>
      <c r="AI65" s="532"/>
      <c r="AJ65" s="532"/>
      <c r="AK65" s="532"/>
    </row>
    <row r="68" spans="2:37" ht="15">
      <c r="B68" s="456" t="s">
        <v>16</v>
      </c>
      <c r="C68" s="457"/>
      <c r="D68" s="458" t="s">
        <v>17</v>
      </c>
      <c r="E68" s="457"/>
      <c r="F68" s="458" t="s">
        <v>232</v>
      </c>
      <c r="G68" s="459"/>
      <c r="H68" s="457"/>
      <c r="I68" s="458" t="s">
        <v>233</v>
      </c>
      <c r="J68" s="459"/>
      <c r="K68" s="457"/>
      <c r="L68" s="458" t="s">
        <v>234</v>
      </c>
      <c r="M68" s="460"/>
      <c r="O68" s="456" t="s">
        <v>16</v>
      </c>
      <c r="P68" s="457"/>
      <c r="Q68" s="458" t="s">
        <v>17</v>
      </c>
      <c r="R68" s="457"/>
      <c r="S68" s="458" t="s">
        <v>232</v>
      </c>
      <c r="T68" s="459"/>
      <c r="U68" s="457"/>
      <c r="V68" s="458" t="s">
        <v>233</v>
      </c>
      <c r="W68" s="459"/>
      <c r="X68" s="457"/>
      <c r="Y68" s="458" t="s">
        <v>234</v>
      </c>
      <c r="Z68" s="460"/>
      <c r="AB68" s="458" t="s">
        <v>17</v>
      </c>
      <c r="AC68" s="457"/>
      <c r="AD68" s="458" t="s">
        <v>232</v>
      </c>
      <c r="AE68" s="459"/>
      <c r="AF68" s="457"/>
      <c r="AG68" s="458" t="s">
        <v>233</v>
      </c>
      <c r="AH68" s="459"/>
      <c r="AI68" s="457"/>
      <c r="AJ68" s="458" t="s">
        <v>234</v>
      </c>
      <c r="AK68" s="460"/>
    </row>
    <row r="69" spans="2:37" ht="15">
      <c r="B69" s="461" t="s">
        <v>21</v>
      </c>
      <c r="C69" s="461"/>
      <c r="D69" s="462">
        <v>13</v>
      </c>
      <c r="E69" s="462"/>
      <c r="F69" s="463">
        <v>267275596360</v>
      </c>
      <c r="G69" s="463"/>
      <c r="H69" s="463"/>
      <c r="I69" s="463">
        <v>21000000000</v>
      </c>
      <c r="J69" s="463"/>
      <c r="K69" s="463"/>
      <c r="L69" s="463">
        <v>246275596360</v>
      </c>
      <c r="M69" s="463"/>
      <c r="O69" s="461" t="s">
        <v>21</v>
      </c>
      <c r="P69" s="461"/>
      <c r="Q69" s="462">
        <v>13</v>
      </c>
      <c r="R69" s="462"/>
      <c r="S69" s="463">
        <v>267275596360</v>
      </c>
      <c r="T69" s="463"/>
      <c r="U69" s="463"/>
      <c r="V69" s="463">
        <v>21000000000</v>
      </c>
      <c r="W69" s="463"/>
      <c r="X69" s="463"/>
      <c r="Y69" s="463">
        <v>246275596360</v>
      </c>
      <c r="Z69" s="463"/>
      <c r="AB69" s="462">
        <f>+D69-Q69</f>
        <v>0</v>
      </c>
      <c r="AC69" s="462"/>
      <c r="AD69" s="463">
        <f>+F69-S69</f>
        <v>0</v>
      </c>
      <c r="AE69" s="463"/>
      <c r="AF69" s="463"/>
      <c r="AG69" s="463">
        <f>+I69-V69</f>
        <v>0</v>
      </c>
      <c r="AH69" s="463"/>
      <c r="AI69" s="463"/>
      <c r="AJ69" s="463">
        <f>+L69-Y69</f>
        <v>0</v>
      </c>
      <c r="AK69" s="463"/>
    </row>
    <row r="70" spans="2:37" ht="15">
      <c r="B70" s="461" t="s">
        <v>22</v>
      </c>
      <c r="C70" s="461"/>
      <c r="D70" s="462">
        <v>4</v>
      </c>
      <c r="E70" s="462"/>
      <c r="F70" s="463">
        <v>70212400000</v>
      </c>
      <c r="G70" s="463"/>
      <c r="H70" s="463"/>
      <c r="I70" s="463">
        <v>33770400000</v>
      </c>
      <c r="J70" s="463"/>
      <c r="K70" s="463"/>
      <c r="L70" s="463">
        <v>36442000000</v>
      </c>
      <c r="M70" s="463"/>
      <c r="O70" s="461" t="s">
        <v>22</v>
      </c>
      <c r="P70" s="461"/>
      <c r="Q70" s="462">
        <v>4</v>
      </c>
      <c r="R70" s="462"/>
      <c r="S70" s="463">
        <v>70212400000</v>
      </c>
      <c r="T70" s="463"/>
      <c r="U70" s="463"/>
      <c r="V70" s="463">
        <v>33770400000</v>
      </c>
      <c r="W70" s="463"/>
      <c r="X70" s="463"/>
      <c r="Y70" s="463">
        <v>36442000000</v>
      </c>
      <c r="Z70" s="463"/>
      <c r="AB70" s="462">
        <f t="shared" ref="AB70:AB75" si="14">+D70-Q70</f>
        <v>0</v>
      </c>
      <c r="AC70" s="462"/>
      <c r="AD70" s="463">
        <f t="shared" ref="AD70:AD75" si="15">+F70-S70</f>
        <v>0</v>
      </c>
      <c r="AE70" s="463"/>
      <c r="AF70" s="463"/>
      <c r="AG70" s="463">
        <f t="shared" ref="AG70:AG75" si="16">+I70-V70</f>
        <v>0</v>
      </c>
      <c r="AH70" s="463"/>
      <c r="AI70" s="463"/>
      <c r="AJ70" s="463">
        <f t="shared" ref="AJ70:AJ75" si="17">+L70-Y70</f>
        <v>0</v>
      </c>
      <c r="AK70" s="463"/>
    </row>
    <row r="71" spans="2:37" ht="15">
      <c r="B71" s="461" t="s">
        <v>235</v>
      </c>
      <c r="C71" s="461"/>
      <c r="D71" s="462">
        <v>9</v>
      </c>
      <c r="E71" s="462"/>
      <c r="F71" s="463">
        <v>62459586077</v>
      </c>
      <c r="G71" s="463"/>
      <c r="H71" s="463"/>
      <c r="I71" s="463">
        <v>0</v>
      </c>
      <c r="J71" s="463"/>
      <c r="K71" s="463"/>
      <c r="L71" s="463">
        <v>62459586077</v>
      </c>
      <c r="M71" s="463"/>
      <c r="O71" s="461" t="s">
        <v>235</v>
      </c>
      <c r="P71" s="461"/>
      <c r="Q71" s="462">
        <v>9</v>
      </c>
      <c r="R71" s="462"/>
      <c r="S71" s="463">
        <v>62459586077</v>
      </c>
      <c r="T71" s="463"/>
      <c r="U71" s="463"/>
      <c r="V71" s="463">
        <v>0</v>
      </c>
      <c r="W71" s="463"/>
      <c r="X71" s="463"/>
      <c r="Y71" s="463">
        <v>62459586077</v>
      </c>
      <c r="Z71" s="463"/>
      <c r="AB71" s="462">
        <f t="shared" si="14"/>
        <v>0</v>
      </c>
      <c r="AC71" s="462"/>
      <c r="AD71" s="463">
        <f t="shared" si="15"/>
        <v>0</v>
      </c>
      <c r="AE71" s="463"/>
      <c r="AF71" s="463"/>
      <c r="AG71" s="463">
        <f t="shared" si="16"/>
        <v>0</v>
      </c>
      <c r="AH71" s="463"/>
      <c r="AI71" s="463"/>
      <c r="AJ71" s="463">
        <f t="shared" si="17"/>
        <v>0</v>
      </c>
      <c r="AK71" s="463"/>
    </row>
    <row r="72" spans="2:37" ht="15">
      <c r="B72" s="461" t="s">
        <v>24</v>
      </c>
      <c r="C72" s="461"/>
      <c r="D72" s="462">
        <v>37</v>
      </c>
      <c r="E72" s="462"/>
      <c r="F72" s="463">
        <v>984653432618</v>
      </c>
      <c r="G72" s="463"/>
      <c r="H72" s="463"/>
      <c r="I72" s="463">
        <v>95633182746</v>
      </c>
      <c r="J72" s="463"/>
      <c r="K72" s="463"/>
      <c r="L72" s="463">
        <v>889020249872</v>
      </c>
      <c r="M72" s="463"/>
      <c r="O72" s="461" t="s">
        <v>24</v>
      </c>
      <c r="P72" s="461"/>
      <c r="Q72" s="462">
        <v>37</v>
      </c>
      <c r="R72" s="462"/>
      <c r="S72" s="463">
        <v>971653432618</v>
      </c>
      <c r="T72" s="463"/>
      <c r="U72" s="463"/>
      <c r="V72" s="463">
        <v>62591182746</v>
      </c>
      <c r="W72" s="463"/>
      <c r="X72" s="463"/>
      <c r="Y72" s="463">
        <v>909062249872</v>
      </c>
      <c r="Z72" s="463"/>
      <c r="AB72" s="462">
        <f t="shared" si="14"/>
        <v>0</v>
      </c>
      <c r="AC72" s="462"/>
      <c r="AD72" s="463">
        <f t="shared" si="15"/>
        <v>13000000000</v>
      </c>
      <c r="AE72" s="463"/>
      <c r="AF72" s="463"/>
      <c r="AG72" s="463">
        <f t="shared" si="16"/>
        <v>33042000000</v>
      </c>
      <c r="AH72" s="463"/>
      <c r="AI72" s="463"/>
      <c r="AJ72" s="463">
        <f t="shared" si="17"/>
        <v>-20042000000</v>
      </c>
      <c r="AK72" s="463"/>
    </row>
    <row r="73" spans="2:37" ht="15">
      <c r="B73" s="461" t="s">
        <v>25</v>
      </c>
      <c r="C73" s="461"/>
      <c r="D73" s="462">
        <v>1</v>
      </c>
      <c r="E73" s="462"/>
      <c r="F73" s="463">
        <v>94724500000</v>
      </c>
      <c r="G73" s="463"/>
      <c r="H73" s="463"/>
      <c r="I73" s="463">
        <v>60000000000</v>
      </c>
      <c r="J73" s="463"/>
      <c r="K73" s="463"/>
      <c r="L73" s="463">
        <v>34724500000</v>
      </c>
      <c r="M73" s="463"/>
      <c r="O73" s="461" t="s">
        <v>25</v>
      </c>
      <c r="P73" s="461"/>
      <c r="Q73" s="462">
        <v>1</v>
      </c>
      <c r="R73" s="462"/>
      <c r="S73" s="463">
        <v>94724500000</v>
      </c>
      <c r="T73" s="463"/>
      <c r="U73" s="463"/>
      <c r="V73" s="463">
        <v>60000000000</v>
      </c>
      <c r="W73" s="463"/>
      <c r="X73" s="463"/>
      <c r="Y73" s="463">
        <v>34724500000</v>
      </c>
      <c r="Z73" s="463"/>
      <c r="AB73" s="462">
        <f t="shared" si="14"/>
        <v>0</v>
      </c>
      <c r="AC73" s="462"/>
      <c r="AD73" s="463">
        <f t="shared" si="15"/>
        <v>0</v>
      </c>
      <c r="AE73" s="463"/>
      <c r="AF73" s="463"/>
      <c r="AG73" s="463">
        <f t="shared" si="16"/>
        <v>0</v>
      </c>
      <c r="AH73" s="463"/>
      <c r="AI73" s="463"/>
      <c r="AJ73" s="463">
        <f t="shared" si="17"/>
        <v>0</v>
      </c>
      <c r="AK73" s="463"/>
    </row>
    <row r="74" spans="2:37" ht="15">
      <c r="B74" s="461" t="s">
        <v>26</v>
      </c>
      <c r="C74" s="461"/>
      <c r="D74" s="462">
        <v>10</v>
      </c>
      <c r="E74" s="462"/>
      <c r="F74" s="463">
        <v>252543047558.29001</v>
      </c>
      <c r="G74" s="463"/>
      <c r="H74" s="463"/>
      <c r="I74" s="463">
        <v>131857142857</v>
      </c>
      <c r="J74" s="463"/>
      <c r="K74" s="463"/>
      <c r="L74" s="463">
        <v>120685904701.29001</v>
      </c>
      <c r="M74" s="463"/>
      <c r="O74" s="461" t="s">
        <v>26</v>
      </c>
      <c r="P74" s="461"/>
      <c r="Q74" s="462">
        <v>4</v>
      </c>
      <c r="R74" s="462"/>
      <c r="S74" s="463">
        <v>43686820484.290001</v>
      </c>
      <c r="T74" s="463"/>
      <c r="U74" s="463"/>
      <c r="V74" s="463">
        <v>12000000000</v>
      </c>
      <c r="W74" s="463"/>
      <c r="X74" s="463"/>
      <c r="Y74" s="463">
        <v>31686820484.290001</v>
      </c>
      <c r="Z74" s="463"/>
      <c r="AB74" s="462">
        <f t="shared" si="14"/>
        <v>6</v>
      </c>
      <c r="AC74" s="462"/>
      <c r="AD74" s="463">
        <f t="shared" si="15"/>
        <v>208856227074</v>
      </c>
      <c r="AE74" s="463"/>
      <c r="AF74" s="463"/>
      <c r="AG74" s="463">
        <f t="shared" si="16"/>
        <v>119857142857</v>
      </c>
      <c r="AH74" s="463"/>
      <c r="AI74" s="463"/>
      <c r="AJ74" s="463">
        <f t="shared" si="17"/>
        <v>88999084217</v>
      </c>
      <c r="AK74" s="463"/>
    </row>
    <row r="75" spans="2:37" ht="15">
      <c r="B75" s="461" t="s">
        <v>27</v>
      </c>
      <c r="C75" s="461"/>
      <c r="D75" s="462">
        <v>34</v>
      </c>
      <c r="E75" s="462"/>
      <c r="F75" s="463">
        <v>2374503663352</v>
      </c>
      <c r="G75" s="463"/>
      <c r="H75" s="463"/>
      <c r="I75" s="463">
        <v>39000000000</v>
      </c>
      <c r="J75" s="463"/>
      <c r="K75" s="463"/>
      <c r="L75" s="463">
        <v>2335503663352</v>
      </c>
      <c r="M75" s="463"/>
      <c r="O75" s="461" t="s">
        <v>27</v>
      </c>
      <c r="P75" s="461"/>
      <c r="Q75" s="462">
        <v>33</v>
      </c>
      <c r="R75" s="462"/>
      <c r="S75" s="463">
        <v>2341503663352</v>
      </c>
      <c r="T75" s="463"/>
      <c r="U75" s="463"/>
      <c r="V75" s="463">
        <v>39000000000</v>
      </c>
      <c r="W75" s="463"/>
      <c r="X75" s="463"/>
      <c r="Y75" s="463">
        <v>2302503663352</v>
      </c>
      <c r="Z75" s="463"/>
      <c r="AB75" s="462">
        <f t="shared" si="14"/>
        <v>1</v>
      </c>
      <c r="AC75" s="462"/>
      <c r="AD75" s="463">
        <f t="shared" si="15"/>
        <v>33000000000</v>
      </c>
      <c r="AE75" s="463"/>
      <c r="AF75" s="463"/>
      <c r="AG75" s="463">
        <f t="shared" si="16"/>
        <v>0</v>
      </c>
      <c r="AH75" s="463"/>
      <c r="AI75" s="463"/>
      <c r="AJ75" s="463">
        <f t="shared" si="17"/>
        <v>33000000000</v>
      </c>
      <c r="AK75" s="463"/>
    </row>
    <row r="76" spans="2:37" ht="15">
      <c r="B76" s="404" t="s">
        <v>239</v>
      </c>
      <c r="C76" s="404"/>
      <c r="D76" s="404">
        <v>108</v>
      </c>
      <c r="E76" s="404"/>
      <c r="F76" s="467">
        <v>4106372225965.29</v>
      </c>
      <c r="G76" s="467"/>
      <c r="H76" s="467"/>
      <c r="I76" s="467">
        <v>381260725603</v>
      </c>
      <c r="J76" s="467"/>
      <c r="K76" s="467"/>
      <c r="L76" s="467">
        <v>3725111500362.29</v>
      </c>
      <c r="M76" s="467"/>
      <c r="O76" s="404" t="s">
        <v>239</v>
      </c>
      <c r="P76" s="404"/>
      <c r="Q76" s="404">
        <v>101</v>
      </c>
      <c r="R76" s="404"/>
      <c r="S76" s="467">
        <v>3851515998891.29</v>
      </c>
      <c r="T76" s="467"/>
      <c r="U76" s="467"/>
      <c r="V76" s="467">
        <v>228361582746</v>
      </c>
      <c r="W76" s="467"/>
      <c r="X76" s="467"/>
      <c r="Y76" s="467">
        <v>3623154416145.29</v>
      </c>
      <c r="Z76" s="467"/>
      <c r="AB76" s="404">
        <f t="shared" ref="AB76" si="18">+D76-Q76</f>
        <v>7</v>
      </c>
      <c r="AC76" s="404"/>
      <c r="AD76" s="467">
        <f>+F76-S76</f>
        <v>254856227074</v>
      </c>
      <c r="AE76" s="467"/>
      <c r="AF76" s="467"/>
      <c r="AG76" s="467">
        <f>+I76-V76</f>
        <v>152899142857</v>
      </c>
      <c r="AH76" s="467"/>
      <c r="AI76" s="467"/>
      <c r="AJ76" s="467">
        <f>+L76-Y76</f>
        <v>101957084217</v>
      </c>
      <c r="AK76" s="467"/>
    </row>
    <row r="77" spans="2:37" ht="14.25">
      <c r="P77" s="361" t="s">
        <v>866</v>
      </c>
      <c r="Q77" s="362"/>
      <c r="R77" s="363">
        <f>+AB76/D76</f>
        <v>6.4814814814814811E-2</v>
      </c>
      <c r="S77" s="362" t="s">
        <v>867</v>
      </c>
      <c r="T77" s="363">
        <f>+AD76/F76</f>
        <v>6.2063596052618103E-2</v>
      </c>
      <c r="U77" s="362"/>
      <c r="V77" s="362"/>
      <c r="W77" s="362" t="s">
        <v>867</v>
      </c>
      <c r="X77" s="363">
        <f>+AG76/I76</f>
        <v>0.40103564985660534</v>
      </c>
      <c r="Y77" s="362" t="s">
        <v>867</v>
      </c>
      <c r="Z77" s="363">
        <f>+AJ76/L76</f>
        <v>2.737021004796341E-2</v>
      </c>
    </row>
    <row r="78" spans="2:37">
      <c r="S78" t="s">
        <v>868</v>
      </c>
    </row>
  </sheetData>
  <mergeCells count="424">
    <mergeCell ref="S31:T31"/>
    <mergeCell ref="U31:V31"/>
    <mergeCell ref="W31:X31"/>
    <mergeCell ref="P32:R32"/>
    <mergeCell ref="S32:T32"/>
    <mergeCell ref="U32:V32"/>
    <mergeCell ref="W32:X32"/>
    <mergeCell ref="O29:Z29"/>
    <mergeCell ref="P30:R30"/>
    <mergeCell ref="S30:T30"/>
    <mergeCell ref="U30:V30"/>
    <mergeCell ref="W30:X30"/>
    <mergeCell ref="C31:E31"/>
    <mergeCell ref="F31:G31"/>
    <mergeCell ref="H31:I31"/>
    <mergeCell ref="J31:K31"/>
    <mergeCell ref="P31:R31"/>
    <mergeCell ref="H30:I30"/>
    <mergeCell ref="J30:K30"/>
    <mergeCell ref="C32:E32"/>
    <mergeCell ref="F32:G32"/>
    <mergeCell ref="H32:I32"/>
    <mergeCell ref="J32:K32"/>
    <mergeCell ref="U25:V25"/>
    <mergeCell ref="W25:X25"/>
    <mergeCell ref="P26:R26"/>
    <mergeCell ref="S26:T26"/>
    <mergeCell ref="U26:V26"/>
    <mergeCell ref="W26:X26"/>
    <mergeCell ref="C27:E27"/>
    <mergeCell ref="F27:G27"/>
    <mergeCell ref="H27:I27"/>
    <mergeCell ref="J27:K27"/>
    <mergeCell ref="B18:M18"/>
    <mergeCell ref="O18:Z18"/>
    <mergeCell ref="B24:M24"/>
    <mergeCell ref="O24:Z24"/>
    <mergeCell ref="P25:R25"/>
    <mergeCell ref="S25:T25"/>
    <mergeCell ref="B29:M29"/>
    <mergeCell ref="C30:E30"/>
    <mergeCell ref="F30:G30"/>
    <mergeCell ref="C25:E25"/>
    <mergeCell ref="F25:G25"/>
    <mergeCell ref="H25:I25"/>
    <mergeCell ref="J25:K25"/>
    <mergeCell ref="C26:E26"/>
    <mergeCell ref="F26:G26"/>
    <mergeCell ref="H26:I26"/>
    <mergeCell ref="J26:K26"/>
    <mergeCell ref="H20:I20"/>
    <mergeCell ref="J20:K20"/>
    <mergeCell ref="C21:E21"/>
    <mergeCell ref="F21:G21"/>
    <mergeCell ref="H21:I21"/>
    <mergeCell ref="J21:K21"/>
    <mergeCell ref="P20:R20"/>
    <mergeCell ref="S20:T20"/>
    <mergeCell ref="U20:V20"/>
    <mergeCell ref="W20:X20"/>
    <mergeCell ref="C19:E19"/>
    <mergeCell ref="F19:G19"/>
    <mergeCell ref="H19:I19"/>
    <mergeCell ref="J19:K19"/>
    <mergeCell ref="C20:E20"/>
    <mergeCell ref="F20:G20"/>
    <mergeCell ref="P19:R19"/>
    <mergeCell ref="S19:T19"/>
    <mergeCell ref="U19:V19"/>
    <mergeCell ref="W19:X19"/>
    <mergeCell ref="AB14:AC14"/>
    <mergeCell ref="AD14:AE14"/>
    <mergeCell ref="AF14:AH14"/>
    <mergeCell ref="AI14:AK14"/>
    <mergeCell ref="AL14:AM14"/>
    <mergeCell ref="AB15:AC15"/>
    <mergeCell ref="AD15:AE15"/>
    <mergeCell ref="AF15:AH15"/>
    <mergeCell ref="AI15:AK15"/>
    <mergeCell ref="AL15:AM15"/>
    <mergeCell ref="AB12:AC12"/>
    <mergeCell ref="AD12:AE12"/>
    <mergeCell ref="AF12:AH12"/>
    <mergeCell ref="AI12:AK12"/>
    <mergeCell ref="AL12:AM12"/>
    <mergeCell ref="AB13:AC13"/>
    <mergeCell ref="AD13:AE13"/>
    <mergeCell ref="AF13:AH13"/>
    <mergeCell ref="AI13:AK13"/>
    <mergeCell ref="AL13:AM13"/>
    <mergeCell ref="AB10:AC10"/>
    <mergeCell ref="AD10:AE10"/>
    <mergeCell ref="AF10:AH10"/>
    <mergeCell ref="AI10:AK10"/>
    <mergeCell ref="AL10:AM10"/>
    <mergeCell ref="AB11:AC11"/>
    <mergeCell ref="AD11:AE11"/>
    <mergeCell ref="AF11:AH11"/>
    <mergeCell ref="AI11:AK11"/>
    <mergeCell ref="AL11:AM11"/>
    <mergeCell ref="AB8:AC8"/>
    <mergeCell ref="AD8:AE8"/>
    <mergeCell ref="AF8:AH8"/>
    <mergeCell ref="AI8:AK8"/>
    <mergeCell ref="AL8:AM8"/>
    <mergeCell ref="AB9:AC9"/>
    <mergeCell ref="AD9:AE9"/>
    <mergeCell ref="AF9:AH9"/>
    <mergeCell ref="AI9:AK9"/>
    <mergeCell ref="AL9:AM9"/>
    <mergeCell ref="B5:M5"/>
    <mergeCell ref="O5:Z5"/>
    <mergeCell ref="AB5:AM5"/>
    <mergeCell ref="AB7:AC7"/>
    <mergeCell ref="AD7:AE7"/>
    <mergeCell ref="AF7:AH7"/>
    <mergeCell ref="AI7:AK7"/>
    <mergeCell ref="AL7:AM7"/>
    <mergeCell ref="Q15:R15"/>
    <mergeCell ref="S15:U15"/>
    <mergeCell ref="V15:X15"/>
    <mergeCell ref="Y15:Z15"/>
    <mergeCell ref="O7:P7"/>
    <mergeCell ref="O9:P9"/>
    <mergeCell ref="O11:P11"/>
    <mergeCell ref="O13:P13"/>
    <mergeCell ref="O15:P15"/>
    <mergeCell ref="Q13:R13"/>
    <mergeCell ref="S13:U13"/>
    <mergeCell ref="V13:X13"/>
    <mergeCell ref="Y13:Z13"/>
    <mergeCell ref="O14:P14"/>
    <mergeCell ref="Q14:R14"/>
    <mergeCell ref="S14:U14"/>
    <mergeCell ref="V14:X14"/>
    <mergeCell ref="Y14:Z14"/>
    <mergeCell ref="Q11:R11"/>
    <mergeCell ref="S11:U11"/>
    <mergeCell ref="V11:X11"/>
    <mergeCell ref="Y11:Z11"/>
    <mergeCell ref="O12:P12"/>
    <mergeCell ref="Q12:R12"/>
    <mergeCell ref="S12:U12"/>
    <mergeCell ref="V12:X12"/>
    <mergeCell ref="Y12:Z12"/>
    <mergeCell ref="Q9:R9"/>
    <mergeCell ref="S9:U9"/>
    <mergeCell ref="V9:X9"/>
    <mergeCell ref="Y9:Z9"/>
    <mergeCell ref="O10:P10"/>
    <mergeCell ref="Q10:R10"/>
    <mergeCell ref="S10:U10"/>
    <mergeCell ref="V10:X10"/>
    <mergeCell ref="Y10:Z10"/>
    <mergeCell ref="Q7:R7"/>
    <mergeCell ref="S7:U7"/>
    <mergeCell ref="V7:X7"/>
    <mergeCell ref="Y7:Z7"/>
    <mergeCell ref="O8:P8"/>
    <mergeCell ref="Q8:R8"/>
    <mergeCell ref="S8:U8"/>
    <mergeCell ref="V8:X8"/>
    <mergeCell ref="Y8:Z8"/>
    <mergeCell ref="B15:C15"/>
    <mergeCell ref="D15:E15"/>
    <mergeCell ref="F15:H15"/>
    <mergeCell ref="I15:K15"/>
    <mergeCell ref="L15:M15"/>
    <mergeCell ref="B13:C13"/>
    <mergeCell ref="D13:E13"/>
    <mergeCell ref="F13:H13"/>
    <mergeCell ref="I13:K13"/>
    <mergeCell ref="L13:M13"/>
    <mergeCell ref="B14:C14"/>
    <mergeCell ref="D14:E14"/>
    <mergeCell ref="F14:H14"/>
    <mergeCell ref="I14:K14"/>
    <mergeCell ref="L14:M14"/>
    <mergeCell ref="B11:C11"/>
    <mergeCell ref="D11:E11"/>
    <mergeCell ref="F11:H11"/>
    <mergeCell ref="I11:K11"/>
    <mergeCell ref="L11:M11"/>
    <mergeCell ref="B12:C12"/>
    <mergeCell ref="D12:E12"/>
    <mergeCell ref="F12:H12"/>
    <mergeCell ref="I12:K12"/>
    <mergeCell ref="L12:M12"/>
    <mergeCell ref="B9:C9"/>
    <mergeCell ref="D9:E9"/>
    <mergeCell ref="F9:H9"/>
    <mergeCell ref="I9:K9"/>
    <mergeCell ref="L9:M9"/>
    <mergeCell ref="B10:C10"/>
    <mergeCell ref="D10:E10"/>
    <mergeCell ref="F10:H10"/>
    <mergeCell ref="I10:K10"/>
    <mergeCell ref="L10:M10"/>
    <mergeCell ref="B7:C7"/>
    <mergeCell ref="D7:E7"/>
    <mergeCell ref="F7:H7"/>
    <mergeCell ref="I7:K7"/>
    <mergeCell ref="L7:M7"/>
    <mergeCell ref="B8:C8"/>
    <mergeCell ref="D8:E8"/>
    <mergeCell ref="F8:H8"/>
    <mergeCell ref="I8:K8"/>
    <mergeCell ref="L8:M8"/>
    <mergeCell ref="S38:T38"/>
    <mergeCell ref="U38:V38"/>
    <mergeCell ref="W38:X38"/>
    <mergeCell ref="O40:Z40"/>
    <mergeCell ref="Q41:U41"/>
    <mergeCell ref="Y41:Z41"/>
    <mergeCell ref="Q42:U42"/>
    <mergeCell ref="Y42:Z42"/>
    <mergeCell ref="B35:M35"/>
    <mergeCell ref="D36:H36"/>
    <mergeCell ref="L36:M36"/>
    <mergeCell ref="D37:H37"/>
    <mergeCell ref="L37:M37"/>
    <mergeCell ref="O35:Z35"/>
    <mergeCell ref="P36:R36"/>
    <mergeCell ref="S36:T36"/>
    <mergeCell ref="U36:V36"/>
    <mergeCell ref="W36:X36"/>
    <mergeCell ref="P37:R37"/>
    <mergeCell ref="S37:T37"/>
    <mergeCell ref="U37:V37"/>
    <mergeCell ref="W37:X37"/>
    <mergeCell ref="D45:H45"/>
    <mergeCell ref="L45:M45"/>
    <mergeCell ref="D46:H46"/>
    <mergeCell ref="L46:M46"/>
    <mergeCell ref="D47:H47"/>
    <mergeCell ref="L47:M47"/>
    <mergeCell ref="D48:H48"/>
    <mergeCell ref="L48:M48"/>
    <mergeCell ref="P38:R38"/>
    <mergeCell ref="D49:H49"/>
    <mergeCell ref="L49:M49"/>
    <mergeCell ref="O44:Z44"/>
    <mergeCell ref="P45:R45"/>
    <mergeCell ref="S45:T45"/>
    <mergeCell ref="U45:V45"/>
    <mergeCell ref="W45:X45"/>
    <mergeCell ref="P46:R46"/>
    <mergeCell ref="S46:T46"/>
    <mergeCell ref="U46:V46"/>
    <mergeCell ref="W46:X46"/>
    <mergeCell ref="P47:R47"/>
    <mergeCell ref="S47:T47"/>
    <mergeCell ref="U47:V47"/>
    <mergeCell ref="W47:X47"/>
    <mergeCell ref="P48:R48"/>
    <mergeCell ref="S48:T48"/>
    <mergeCell ref="U48:V48"/>
    <mergeCell ref="W48:X48"/>
    <mergeCell ref="P49:R49"/>
    <mergeCell ref="S49:T49"/>
    <mergeCell ref="U49:V49"/>
    <mergeCell ref="W49:X49"/>
    <mergeCell ref="B44:M44"/>
    <mergeCell ref="B52:M52"/>
    <mergeCell ref="D53:H53"/>
    <mergeCell ref="L53:M53"/>
    <mergeCell ref="D54:H54"/>
    <mergeCell ref="L54:M54"/>
    <mergeCell ref="O52:Z52"/>
    <mergeCell ref="P53:R53"/>
    <mergeCell ref="S53:T53"/>
    <mergeCell ref="U53:V53"/>
    <mergeCell ref="W53:X53"/>
    <mergeCell ref="P54:R54"/>
    <mergeCell ref="S54:T54"/>
    <mergeCell ref="U54:V54"/>
    <mergeCell ref="W54:X54"/>
    <mergeCell ref="O57:Z57"/>
    <mergeCell ref="P58:R58"/>
    <mergeCell ref="S58:T58"/>
    <mergeCell ref="U58:V58"/>
    <mergeCell ref="W58:X58"/>
    <mergeCell ref="P59:R59"/>
    <mergeCell ref="S59:T59"/>
    <mergeCell ref="U59:V59"/>
    <mergeCell ref="W59:X59"/>
    <mergeCell ref="B57:M57"/>
    <mergeCell ref="C58:E58"/>
    <mergeCell ref="F58:G58"/>
    <mergeCell ref="H58:I58"/>
    <mergeCell ref="J58:K58"/>
    <mergeCell ref="C59:E59"/>
    <mergeCell ref="F59:G59"/>
    <mergeCell ref="H59:I59"/>
    <mergeCell ref="J59:K59"/>
    <mergeCell ref="B65:M65"/>
    <mergeCell ref="B68:C68"/>
    <mergeCell ref="D68:E68"/>
    <mergeCell ref="F68:H68"/>
    <mergeCell ref="I68:K68"/>
    <mergeCell ref="L68:M68"/>
    <mergeCell ref="B69:C69"/>
    <mergeCell ref="D69:E69"/>
    <mergeCell ref="F69:H69"/>
    <mergeCell ref="I69:K69"/>
    <mergeCell ref="L69:M69"/>
    <mergeCell ref="B70:C70"/>
    <mergeCell ref="D70:E70"/>
    <mergeCell ref="F70:H70"/>
    <mergeCell ref="I70:K70"/>
    <mergeCell ref="L70:M70"/>
    <mergeCell ref="B71:C71"/>
    <mergeCell ref="D71:E71"/>
    <mergeCell ref="F71:H71"/>
    <mergeCell ref="I71:K71"/>
    <mergeCell ref="L71:M71"/>
    <mergeCell ref="F75:H75"/>
    <mergeCell ref="I75:K75"/>
    <mergeCell ref="L75:M75"/>
    <mergeCell ref="B72:C72"/>
    <mergeCell ref="D72:E72"/>
    <mergeCell ref="F72:H72"/>
    <mergeCell ref="I72:K72"/>
    <mergeCell ref="L72:M72"/>
    <mergeCell ref="B73:C73"/>
    <mergeCell ref="D73:E73"/>
    <mergeCell ref="F73:H73"/>
    <mergeCell ref="I73:K73"/>
    <mergeCell ref="L73:M73"/>
    <mergeCell ref="B76:C76"/>
    <mergeCell ref="D76:E76"/>
    <mergeCell ref="F76:H76"/>
    <mergeCell ref="I76:K76"/>
    <mergeCell ref="L76:M76"/>
    <mergeCell ref="O68:P68"/>
    <mergeCell ref="Q68:R68"/>
    <mergeCell ref="S68:U68"/>
    <mergeCell ref="V68:X68"/>
    <mergeCell ref="O71:P71"/>
    <mergeCell ref="Q71:R71"/>
    <mergeCell ref="S71:U71"/>
    <mergeCell ref="V71:X71"/>
    <mergeCell ref="O74:P74"/>
    <mergeCell ref="Q74:R74"/>
    <mergeCell ref="S74:U74"/>
    <mergeCell ref="V74:X74"/>
    <mergeCell ref="B74:C74"/>
    <mergeCell ref="D74:E74"/>
    <mergeCell ref="F74:H74"/>
    <mergeCell ref="I74:K74"/>
    <mergeCell ref="L74:M74"/>
    <mergeCell ref="B75:C75"/>
    <mergeCell ref="D75:E75"/>
    <mergeCell ref="Y68:Z68"/>
    <mergeCell ref="O69:P69"/>
    <mergeCell ref="Q69:R69"/>
    <mergeCell ref="S69:U69"/>
    <mergeCell ref="V69:X69"/>
    <mergeCell ref="Y69:Z69"/>
    <mergeCell ref="O70:P70"/>
    <mergeCell ref="Q70:R70"/>
    <mergeCell ref="S70:U70"/>
    <mergeCell ref="V70:X70"/>
    <mergeCell ref="Y70:Z70"/>
    <mergeCell ref="Y71:Z71"/>
    <mergeCell ref="O72:P72"/>
    <mergeCell ref="Q72:R72"/>
    <mergeCell ref="S72:U72"/>
    <mergeCell ref="V72:X72"/>
    <mergeCell ref="Y72:Z72"/>
    <mergeCell ref="O73:P73"/>
    <mergeCell ref="Q73:R73"/>
    <mergeCell ref="S73:U73"/>
    <mergeCell ref="V73:X73"/>
    <mergeCell ref="Y73:Z73"/>
    <mergeCell ref="Q75:R75"/>
    <mergeCell ref="S75:U75"/>
    <mergeCell ref="V75:X75"/>
    <mergeCell ref="Y75:Z75"/>
    <mergeCell ref="O76:P76"/>
    <mergeCell ref="Q76:R76"/>
    <mergeCell ref="S76:U76"/>
    <mergeCell ref="V76:X76"/>
    <mergeCell ref="Y76:Z76"/>
    <mergeCell ref="AB76:AC76"/>
    <mergeCell ref="AD76:AF76"/>
    <mergeCell ref="AG76:AI76"/>
    <mergeCell ref="AJ76:AK76"/>
    <mergeCell ref="AB71:AC71"/>
    <mergeCell ref="AD71:AF71"/>
    <mergeCell ref="AG71:AI71"/>
    <mergeCell ref="AJ71:AK71"/>
    <mergeCell ref="AB72:AC72"/>
    <mergeCell ref="AD72:AF72"/>
    <mergeCell ref="AG72:AI72"/>
    <mergeCell ref="AJ72:AK72"/>
    <mergeCell ref="AB73:AC73"/>
    <mergeCell ref="AD73:AF73"/>
    <mergeCell ref="AG73:AI73"/>
    <mergeCell ref="AJ73:AK73"/>
    <mergeCell ref="O65:Z65"/>
    <mergeCell ref="AB65:AK65"/>
    <mergeCell ref="AB74:AC74"/>
    <mergeCell ref="AD74:AF74"/>
    <mergeCell ref="AG74:AI74"/>
    <mergeCell ref="AJ74:AK74"/>
    <mergeCell ref="AB75:AC75"/>
    <mergeCell ref="AD75:AF75"/>
    <mergeCell ref="AG75:AI75"/>
    <mergeCell ref="AJ75:AK75"/>
    <mergeCell ref="AB68:AC68"/>
    <mergeCell ref="AD68:AF68"/>
    <mergeCell ref="AG68:AI68"/>
    <mergeCell ref="AJ68:AK68"/>
    <mergeCell ref="AB69:AC69"/>
    <mergeCell ref="AD69:AF69"/>
    <mergeCell ref="AG69:AI69"/>
    <mergeCell ref="AJ69:AK69"/>
    <mergeCell ref="AB70:AC70"/>
    <mergeCell ref="AD70:AF70"/>
    <mergeCell ref="AG70:AI70"/>
    <mergeCell ref="AJ70:AK70"/>
    <mergeCell ref="Y74:Z74"/>
    <mergeCell ref="O75:P7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88CF7-9DE6-4A84-8622-49B07203D418}">
  <dimension ref="B2:Q11"/>
  <sheetViews>
    <sheetView workbookViewId="0">
      <selection activeCell="B7" sqref="B7"/>
    </sheetView>
  </sheetViews>
  <sheetFormatPr baseColWidth="10" defaultRowHeight="12.75"/>
  <cols>
    <col min="1" max="1" width="12" style="347"/>
    <col min="2" max="2" width="64.83203125" style="347" customWidth="1"/>
    <col min="3" max="3" width="4.83203125" style="347" hidden="1" customWidth="1"/>
    <col min="4" max="4" width="14.1640625" style="352" hidden="1" customWidth="1"/>
    <col min="5" max="5" width="30.5" style="347" hidden="1" customWidth="1"/>
    <col min="6" max="6" width="26.6640625" style="347" hidden="1" customWidth="1"/>
    <col min="7" max="7" width="31.6640625" style="347" hidden="1" customWidth="1"/>
    <col min="8" max="8" width="4" style="347" hidden="1" customWidth="1"/>
    <col min="9" max="9" width="15.1640625" style="355" customWidth="1"/>
    <col min="10" max="10" width="31.5" style="347" customWidth="1"/>
    <col min="11" max="11" width="27.33203125" style="347" customWidth="1"/>
    <col min="12" max="12" width="32.6640625" style="347" customWidth="1"/>
    <col min="13" max="13" width="12" style="347"/>
    <col min="14" max="14" width="12.5" style="347" customWidth="1"/>
    <col min="15" max="16384" width="12" style="347"/>
  </cols>
  <sheetData>
    <row r="2" spans="2:17">
      <c r="D2" s="598" t="s">
        <v>857</v>
      </c>
      <c r="E2" s="598"/>
      <c r="F2" s="598"/>
      <c r="G2" s="598"/>
      <c r="I2" s="403" t="s">
        <v>858</v>
      </c>
      <c r="J2" s="403"/>
      <c r="K2" s="403"/>
      <c r="L2" s="403"/>
    </row>
    <row r="3" spans="2:17" ht="38.25">
      <c r="B3" s="349" t="s">
        <v>16</v>
      </c>
      <c r="C3" s="120"/>
      <c r="D3" s="351" t="s">
        <v>17</v>
      </c>
      <c r="E3" s="349" t="s">
        <v>18</v>
      </c>
      <c r="F3" s="349" t="s">
        <v>19</v>
      </c>
      <c r="G3" s="349" t="s">
        <v>20</v>
      </c>
      <c r="I3" s="351" t="s">
        <v>17</v>
      </c>
      <c r="J3" s="349" t="s">
        <v>18</v>
      </c>
      <c r="K3" s="349" t="s">
        <v>19</v>
      </c>
      <c r="L3" s="349" t="s">
        <v>20</v>
      </c>
      <c r="N3" s="351" t="s">
        <v>17</v>
      </c>
    </row>
    <row r="4" spans="2:17">
      <c r="B4" s="347" t="s">
        <v>21</v>
      </c>
      <c r="D4" s="352">
        <v>9</v>
      </c>
      <c r="E4" s="353">
        <v>246103101132</v>
      </c>
      <c r="F4" s="353">
        <v>12934800000</v>
      </c>
      <c r="G4" s="353">
        <v>259037901132</v>
      </c>
      <c r="I4" s="120">
        <v>9</v>
      </c>
      <c r="J4" s="356">
        <v>246103101132</v>
      </c>
      <c r="K4" s="356">
        <v>12934800000</v>
      </c>
      <c r="L4" s="356">
        <v>259037901132</v>
      </c>
      <c r="N4" s="357">
        <f>(+I4-D4)/D4</f>
        <v>0</v>
      </c>
      <c r="O4" s="357">
        <f>(+J4-E4)/E4</f>
        <v>0</v>
      </c>
      <c r="P4" s="357">
        <f>(+K4-F4)/F4</f>
        <v>0</v>
      </c>
      <c r="Q4" s="357">
        <f>(+L4-G4)/G4</f>
        <v>0</v>
      </c>
    </row>
    <row r="5" spans="2:17">
      <c r="B5" s="347" t="s">
        <v>22</v>
      </c>
      <c r="D5" s="352">
        <v>12</v>
      </c>
      <c r="E5" s="353">
        <v>193989280000</v>
      </c>
      <c r="F5" s="353">
        <v>2200000000</v>
      </c>
      <c r="G5" s="353">
        <v>196189280000</v>
      </c>
      <c r="I5" s="355">
        <v>11</v>
      </c>
      <c r="J5" s="353">
        <v>215989280000</v>
      </c>
      <c r="K5" s="353">
        <v>2200000000</v>
      </c>
      <c r="L5" s="353">
        <v>218189280000</v>
      </c>
      <c r="N5" s="357">
        <f t="shared" ref="N5:Q11" si="0">(+I5-D5)/D5</f>
        <v>-8.3333333333333329E-2</v>
      </c>
      <c r="O5" s="357">
        <f t="shared" si="0"/>
        <v>0.1134083285426906</v>
      </c>
      <c r="P5" s="357">
        <f t="shared" si="0"/>
        <v>0</v>
      </c>
      <c r="Q5" s="357">
        <f t="shared" si="0"/>
        <v>0.11213660603678244</v>
      </c>
    </row>
    <row r="6" spans="2:17">
      <c r="B6" s="347" t="s">
        <v>23</v>
      </c>
      <c r="D6" s="352">
        <v>10</v>
      </c>
      <c r="E6" s="353">
        <v>105960649555</v>
      </c>
      <c r="F6" s="353">
        <v>0</v>
      </c>
      <c r="G6" s="353">
        <v>105960649555</v>
      </c>
      <c r="I6" s="355">
        <v>9</v>
      </c>
      <c r="J6" s="353">
        <v>74812233128</v>
      </c>
      <c r="K6" s="353">
        <v>0</v>
      </c>
      <c r="L6" s="353">
        <v>74812233128</v>
      </c>
      <c r="N6" s="357">
        <f t="shared" si="0"/>
        <v>-0.1</v>
      </c>
      <c r="O6" s="357">
        <f t="shared" si="0"/>
        <v>-0.29396211289580748</v>
      </c>
      <c r="P6" s="357" t="e">
        <f t="shared" si="0"/>
        <v>#DIV/0!</v>
      </c>
      <c r="Q6" s="357">
        <f t="shared" si="0"/>
        <v>-0.29396211289580748</v>
      </c>
    </row>
    <row r="7" spans="2:17">
      <c r="B7" s="347" t="s">
        <v>24</v>
      </c>
      <c r="D7" s="352">
        <v>56</v>
      </c>
      <c r="E7" s="353">
        <v>333542505367</v>
      </c>
      <c r="F7" s="353">
        <v>17386531099</v>
      </c>
      <c r="G7" s="353">
        <v>350929036466</v>
      </c>
      <c r="I7" s="355">
        <v>57</v>
      </c>
      <c r="J7" s="353">
        <v>331051529113</v>
      </c>
      <c r="K7" s="353">
        <v>38795018339.019424</v>
      </c>
      <c r="L7" s="353">
        <v>369846547452.01941</v>
      </c>
      <c r="N7" s="357">
        <f t="shared" si="0"/>
        <v>1.7857142857142856E-2</v>
      </c>
      <c r="O7" s="357">
        <f t="shared" si="0"/>
        <v>-7.4682423196982201E-3</v>
      </c>
      <c r="P7" s="357">
        <f t="shared" si="0"/>
        <v>1.231325968251985</v>
      </c>
      <c r="Q7" s="357">
        <f t="shared" si="0"/>
        <v>5.3906941347819322E-2</v>
      </c>
    </row>
    <row r="8" spans="2:17">
      <c r="B8" s="347" t="s">
        <v>25</v>
      </c>
      <c r="D8" s="352">
        <v>11</v>
      </c>
      <c r="E8" s="353">
        <v>206934928242</v>
      </c>
      <c r="F8" s="353">
        <v>5000000000</v>
      </c>
      <c r="G8" s="353">
        <v>211934928242</v>
      </c>
      <c r="I8" s="355">
        <v>11</v>
      </c>
      <c r="J8" s="353">
        <v>170039036579</v>
      </c>
      <c r="K8" s="353">
        <v>41895891663</v>
      </c>
      <c r="L8" s="353">
        <v>211934928242</v>
      </c>
      <c r="N8" s="357">
        <f t="shared" si="0"/>
        <v>0</v>
      </c>
      <c r="O8" s="357">
        <f t="shared" si="0"/>
        <v>-0.17829707133757577</v>
      </c>
      <c r="P8" s="357">
        <f t="shared" si="0"/>
        <v>7.3791783325999996</v>
      </c>
      <c r="Q8" s="357">
        <f t="shared" si="0"/>
        <v>0</v>
      </c>
    </row>
    <row r="9" spans="2:17">
      <c r="B9" s="347" t="s">
        <v>26</v>
      </c>
      <c r="D9" s="352">
        <v>6</v>
      </c>
      <c r="E9" s="353">
        <v>77542571428</v>
      </c>
      <c r="F9" s="353">
        <v>0</v>
      </c>
      <c r="G9" s="353">
        <v>77542571428</v>
      </c>
      <c r="I9" s="355">
        <v>10</v>
      </c>
      <c r="J9" s="353">
        <v>170758134939</v>
      </c>
      <c r="K9" s="353">
        <v>0</v>
      </c>
      <c r="L9" s="353">
        <v>170758134939</v>
      </c>
      <c r="N9" s="357">
        <f t="shared" si="0"/>
        <v>0.66666666666666663</v>
      </c>
      <c r="O9" s="357">
        <f t="shared" si="0"/>
        <v>1.2021211290052809</v>
      </c>
      <c r="P9" s="357" t="e">
        <f t="shared" si="0"/>
        <v>#DIV/0!</v>
      </c>
      <c r="Q9" s="357">
        <f t="shared" si="0"/>
        <v>1.2021211290052809</v>
      </c>
    </row>
    <row r="10" spans="2:17">
      <c r="B10" s="347" t="s">
        <v>27</v>
      </c>
      <c r="D10" s="352">
        <v>13</v>
      </c>
      <c r="E10" s="353">
        <v>22262275654199.918</v>
      </c>
      <c r="F10" s="353">
        <v>22000000000</v>
      </c>
      <c r="G10" s="353">
        <v>22284275654199.918</v>
      </c>
      <c r="I10" s="355">
        <v>14</v>
      </c>
      <c r="J10" s="353">
        <v>22865060878701.918</v>
      </c>
      <c r="K10" s="353">
        <v>22000000000</v>
      </c>
      <c r="L10" s="353">
        <v>22887060878701.918</v>
      </c>
      <c r="N10" s="357">
        <f t="shared" si="0"/>
        <v>7.6923076923076927E-2</v>
      </c>
      <c r="O10" s="357">
        <f t="shared" si="0"/>
        <v>2.7076532240686759E-2</v>
      </c>
      <c r="P10" s="357">
        <f t="shared" si="0"/>
        <v>0</v>
      </c>
      <c r="Q10" s="357">
        <f t="shared" si="0"/>
        <v>2.7049801117874479E-2</v>
      </c>
    </row>
    <row r="11" spans="2:17">
      <c r="B11" s="348" t="s">
        <v>28</v>
      </c>
      <c r="C11" s="348"/>
      <c r="D11" s="350">
        <v>117</v>
      </c>
      <c r="E11" s="354">
        <v>23426348689923.918</v>
      </c>
      <c r="F11" s="354">
        <v>59521331099</v>
      </c>
      <c r="G11" s="354">
        <v>23485870021022.918</v>
      </c>
      <c r="I11" s="120">
        <v>121</v>
      </c>
      <c r="J11" s="354">
        <v>24060290477842.918</v>
      </c>
      <c r="K11" s="354">
        <v>117825710002.01942</v>
      </c>
      <c r="L11" s="354">
        <v>24178116187844.938</v>
      </c>
      <c r="N11" s="357">
        <f t="shared" si="0"/>
        <v>3.4188034188034191E-2</v>
      </c>
      <c r="O11" s="357">
        <f t="shared" si="0"/>
        <v>2.7061058311305231E-2</v>
      </c>
      <c r="P11" s="357">
        <f t="shared" si="0"/>
        <v>0.97955435180109707</v>
      </c>
      <c r="Q11" s="357">
        <f>(+L11-G11)/G11</f>
        <v>2.9475006299633306E-2</v>
      </c>
    </row>
  </sheetData>
  <mergeCells count="2">
    <mergeCell ref="D2:G2"/>
    <mergeCell ref="I2:L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C2F1-E91D-4E23-B07A-4DA98266DDEC}">
  <dimension ref="B3:J52"/>
  <sheetViews>
    <sheetView workbookViewId="0"/>
  </sheetViews>
  <sheetFormatPr baseColWidth="10" defaultRowHeight="12.75"/>
  <cols>
    <col min="2" max="2" width="3.83203125" customWidth="1"/>
    <col min="3" max="3" width="54" customWidth="1"/>
    <col min="4" max="4" width="22.83203125" customWidth="1"/>
    <col min="5" max="5" width="58" customWidth="1"/>
    <col min="6" max="6" width="51.6640625" customWidth="1"/>
  </cols>
  <sheetData>
    <row r="3" spans="2:7">
      <c r="D3" s="273"/>
    </row>
    <row r="4" spans="2:7" ht="15.75">
      <c r="B4" s="270">
        <f>SUM(B6:B9)</f>
        <v>7</v>
      </c>
      <c r="C4" s="293" t="s">
        <v>773</v>
      </c>
      <c r="D4" s="273" t="e">
        <f>SUM(D6:D9)</f>
        <v>#REF!</v>
      </c>
      <c r="E4" s="274" t="s">
        <v>783</v>
      </c>
    </row>
    <row r="5" spans="2:7">
      <c r="D5" s="124"/>
    </row>
    <row r="6" spans="2:7">
      <c r="B6">
        <v>1</v>
      </c>
      <c r="C6" s="281" t="s">
        <v>774</v>
      </c>
      <c r="D6" s="291" t="e" cm="1">
        <f t="array" ref="D6">+'Propuesta Ajuste PEI CT1'!#REF!</f>
        <v>#REF!</v>
      </c>
    </row>
    <row r="7" spans="2:7">
      <c r="B7">
        <v>1</v>
      </c>
      <c r="C7" s="281" t="s">
        <v>775</v>
      </c>
      <c r="D7" s="291" cm="1">
        <f t="array" ref="D7:E7">+'Propuesta Ajuste PEI CT1'!I148:J148</f>
        <v>28515417862</v>
      </c>
      <c r="E7">
        <v>0</v>
      </c>
      <c r="G7">
        <v>28515417862</v>
      </c>
    </row>
    <row r="8" spans="2:7" ht="114.75">
      <c r="B8">
        <v>4</v>
      </c>
      <c r="C8" s="281" t="s">
        <v>776</v>
      </c>
      <c r="D8" s="292" t="e">
        <f>+'Propuesta Ajuste PEI CT1'!#REF!+'Propuesta Ajuste PEI CT1'!#REF!+'Propuesta Ajuste PEI CT1'!#REF!+'Propuesta Ajuste PEI CT1'!#REF!</f>
        <v>#REF!</v>
      </c>
      <c r="E8" s="271" t="s">
        <v>799</v>
      </c>
      <c r="F8" t="s">
        <v>790</v>
      </c>
    </row>
    <row r="9" spans="2:7">
      <c r="B9">
        <v>1</v>
      </c>
      <c r="C9" s="281" t="s">
        <v>203</v>
      </c>
      <c r="D9" s="291" t="e">
        <f>+'Propuesta Ajuste PEI CT1'!#REF!</f>
        <v>#REF!</v>
      </c>
      <c r="E9" s="78" t="s">
        <v>782</v>
      </c>
    </row>
    <row r="10" spans="2:7">
      <c r="C10" s="78"/>
      <c r="D10" s="328"/>
      <c r="E10" s="78"/>
    </row>
    <row r="11" spans="2:7">
      <c r="C11" s="270" t="s">
        <v>835</v>
      </c>
      <c r="D11" s="79"/>
      <c r="E11" s="78"/>
    </row>
    <row r="12" spans="2:7">
      <c r="B12">
        <v>1</v>
      </c>
      <c r="C12" s="312" t="s">
        <v>58</v>
      </c>
      <c r="D12" s="304" t="s">
        <v>836</v>
      </c>
      <c r="E12" s="78"/>
    </row>
    <row r="13" spans="2:7">
      <c r="C13" s="281" t="s">
        <v>838</v>
      </c>
      <c r="D13" s="79"/>
      <c r="E13" s="78"/>
    </row>
    <row r="14" spans="2:7">
      <c r="C14" s="78"/>
      <c r="D14" s="79"/>
      <c r="E14" s="78"/>
    </row>
    <row r="15" spans="2:7" ht="15.75">
      <c r="B15">
        <v>2</v>
      </c>
      <c r="C15" s="293" t="s">
        <v>825</v>
      </c>
      <c r="D15" s="295">
        <f>+D16+D17</f>
        <v>-62672132177</v>
      </c>
      <c r="E15" s="270" t="s">
        <v>832</v>
      </c>
    </row>
    <row r="16" spans="2:7" ht="15.75">
      <c r="B16">
        <v>1</v>
      </c>
      <c r="C16" s="281" t="s">
        <v>826</v>
      </c>
      <c r="D16" s="291" cm="1">
        <f t="array" ref="D16:E16">-'Formato PEI V1'!I142:J142</f>
        <v>-18000000000</v>
      </c>
      <c r="E16" s="78">
        <v>0</v>
      </c>
      <c r="F16" s="294" t="s">
        <v>830</v>
      </c>
    </row>
    <row r="17" spans="2:10" ht="15.75">
      <c r="B17">
        <v>1</v>
      </c>
      <c r="C17" s="281" t="s">
        <v>827</v>
      </c>
      <c r="D17" s="291" cm="1">
        <f t="array" ref="D17:E17">-'Formato PEI V1'!I87:J87</f>
        <v>-44672132177</v>
      </c>
      <c r="E17" s="78">
        <v>0</v>
      </c>
      <c r="F17" s="294" t="s">
        <v>831</v>
      </c>
    </row>
    <row r="18" spans="2:10" ht="15.75">
      <c r="C18" s="281"/>
      <c r="D18" s="291"/>
      <c r="E18" s="78"/>
      <c r="F18" s="294"/>
    </row>
    <row r="20" spans="2:10">
      <c r="C20" s="270" t="s">
        <v>781</v>
      </c>
    </row>
    <row r="21" spans="2:10" ht="33.75" customHeight="1">
      <c r="B21">
        <v>2</v>
      </c>
      <c r="C21" s="281" t="s">
        <v>776</v>
      </c>
      <c r="D21" s="79" t="e">
        <f>+'Propuesta Ajuste PEI CT1'!#REF!+'Propuesta Ajuste PEI CT1'!#REF!</f>
        <v>#REF!</v>
      </c>
      <c r="E21" t="s">
        <v>791</v>
      </c>
    </row>
    <row r="22" spans="2:10">
      <c r="C22" s="78"/>
      <c r="D22" s="79"/>
    </row>
    <row r="23" spans="2:10">
      <c r="C23" s="270" t="s">
        <v>786</v>
      </c>
    </row>
    <row r="24" spans="2:10">
      <c r="C24" s="270" t="s">
        <v>787</v>
      </c>
      <c r="D24" s="270">
        <f>+D25+D26+D27+D28+D29</f>
        <v>15</v>
      </c>
    </row>
    <row r="25" spans="2:10" ht="14.25">
      <c r="C25" s="286" t="s">
        <v>809</v>
      </c>
      <c r="D25" s="287">
        <v>4</v>
      </c>
      <c r="E25" s="288" t="s">
        <v>765</v>
      </c>
      <c r="F25" s="78" t="s">
        <v>814</v>
      </c>
      <c r="G25" s="1"/>
    </row>
    <row r="26" spans="2:10" ht="14.25">
      <c r="C26" s="296" t="s">
        <v>810</v>
      </c>
      <c r="D26" s="282">
        <v>2</v>
      </c>
      <c r="E26" s="297" t="s">
        <v>768</v>
      </c>
      <c r="F26" s="78" t="s">
        <v>717</v>
      </c>
      <c r="G26" s="1"/>
    </row>
    <row r="27" spans="2:10">
      <c r="C27" s="296" t="s">
        <v>812</v>
      </c>
      <c r="D27" s="298">
        <v>4</v>
      </c>
      <c r="E27" s="297" t="s">
        <v>735</v>
      </c>
    </row>
    <row r="28" spans="2:10" ht="14.25">
      <c r="C28" s="296" t="s">
        <v>811</v>
      </c>
      <c r="D28" s="298">
        <v>1</v>
      </c>
      <c r="E28" s="298" t="s">
        <v>745</v>
      </c>
      <c r="J28" s="1"/>
    </row>
    <row r="29" spans="2:10" ht="25.5">
      <c r="C29" s="296" t="s">
        <v>48</v>
      </c>
      <c r="D29" s="298">
        <v>4</v>
      </c>
      <c r="E29" s="299" t="s">
        <v>730</v>
      </c>
    </row>
    <row r="30" spans="2:10">
      <c r="C30" s="300"/>
      <c r="D30" s="301"/>
      <c r="E30" s="302"/>
    </row>
    <row r="31" spans="2:10">
      <c r="C31" s="270" t="s">
        <v>788</v>
      </c>
      <c r="D31" s="270">
        <f>+D32+D33+D34</f>
        <v>3</v>
      </c>
    </row>
    <row r="32" spans="2:10">
      <c r="C32" s="358" t="s">
        <v>808</v>
      </c>
      <c r="D32" s="167">
        <v>1</v>
      </c>
    </row>
    <row r="33" spans="3:7">
      <c r="C33" s="358" t="s">
        <v>815</v>
      </c>
      <c r="D33" s="167">
        <v>1</v>
      </c>
    </row>
    <row r="34" spans="3:7">
      <c r="C34" s="358" t="s">
        <v>816</v>
      </c>
      <c r="D34" s="167">
        <v>1</v>
      </c>
    </row>
    <row r="37" spans="3:7">
      <c r="C37" s="270" t="s">
        <v>817</v>
      </c>
    </row>
    <row r="39" spans="3:7">
      <c r="C39" s="270" t="s">
        <v>789</v>
      </c>
    </row>
    <row r="40" spans="3:7" ht="14.25">
      <c r="C40" s="283" t="s">
        <v>805</v>
      </c>
      <c r="D40" s="4"/>
      <c r="E40" s="275">
        <v>477748278675.24597</v>
      </c>
      <c r="F40" s="276">
        <v>2.0306571582291936E-2</v>
      </c>
      <c r="G40" s="4"/>
    </row>
    <row r="41" spans="3:7" ht="14.25">
      <c r="C41" s="284" t="s">
        <v>806</v>
      </c>
      <c r="D41" s="4"/>
      <c r="E41" s="277">
        <v>-10123785510</v>
      </c>
      <c r="F41" s="276">
        <v>-4.303089813586318E-4</v>
      </c>
      <c r="G41" s="4"/>
    </row>
    <row r="42" spans="3:7" ht="14.25">
      <c r="C42" s="285" t="s">
        <v>818</v>
      </c>
      <c r="D42" s="279"/>
      <c r="E42" s="278">
        <v>2559550476293.9116</v>
      </c>
      <c r="F42" s="276">
        <v>0.10879305543386943</v>
      </c>
      <c r="G42" s="4" t="s">
        <v>807</v>
      </c>
    </row>
    <row r="43" spans="3:7" ht="15.75">
      <c r="C43" s="280" t="s">
        <v>819</v>
      </c>
    </row>
    <row r="45" spans="3:7">
      <c r="C45" s="270" t="s">
        <v>821</v>
      </c>
    </row>
    <row r="46" spans="3:7">
      <c r="C46" s="359" t="s">
        <v>804</v>
      </c>
    </row>
    <row r="47" spans="3:7">
      <c r="C47" s="359" t="s">
        <v>822</v>
      </c>
    </row>
    <row r="51" spans="3:3">
      <c r="C51" s="78" t="s">
        <v>828</v>
      </c>
    </row>
    <row r="52" spans="3:3">
      <c r="C52" s="78" t="s">
        <v>829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18FA8-0EDB-4023-8277-BC11D78DDCFA}">
  <sheetPr>
    <pageSetUpPr fitToPage="1"/>
  </sheetPr>
  <dimension ref="A1:T69"/>
  <sheetViews>
    <sheetView workbookViewId="0"/>
  </sheetViews>
  <sheetFormatPr baseColWidth="10" defaultColWidth="9.33203125" defaultRowHeight="14.25" customHeight="1" outlineLevelRow="1"/>
  <cols>
    <col min="1" max="1" width="23.5" style="1" customWidth="1"/>
    <col min="2" max="2" width="26.83203125" style="1" customWidth="1"/>
    <col min="3" max="3" width="40.1640625" style="1" customWidth="1"/>
    <col min="4" max="4" width="5.83203125" style="1" customWidth="1"/>
    <col min="5" max="5" width="17" style="1" customWidth="1"/>
    <col min="6" max="6" width="21.83203125" style="3" customWidth="1"/>
    <col min="7" max="7" width="17.33203125" style="1" customWidth="1"/>
    <col min="8" max="8" width="14.1640625" style="5" customWidth="1"/>
    <col min="9" max="9" width="32.6640625" style="1" customWidth="1"/>
    <col min="10" max="10" width="28.6640625" style="1" customWidth="1"/>
    <col min="11" max="11" width="29.83203125" style="1" customWidth="1"/>
    <col min="12" max="12" width="40.6640625" style="68" customWidth="1"/>
    <col min="13" max="13" width="36.1640625" style="1" customWidth="1"/>
    <col min="14" max="14" width="40.5" style="1" customWidth="1"/>
    <col min="15" max="15" width="60.5" style="1" customWidth="1"/>
    <col min="16" max="16" width="90.83203125" style="1" customWidth="1"/>
    <col min="17" max="17" width="83.83203125" style="1" customWidth="1"/>
    <col min="18" max="18" width="63.1640625" style="1" customWidth="1"/>
    <col min="19" max="19" width="28.6640625" style="1" customWidth="1"/>
    <col min="20" max="20" width="26.83203125" style="1" bestFit="1" customWidth="1"/>
    <col min="21" max="16384" width="9.33203125" style="1"/>
  </cols>
  <sheetData>
    <row r="1" spans="1:17">
      <c r="B1" s="390"/>
      <c r="C1" s="390"/>
      <c r="D1" s="390"/>
      <c r="E1" s="390"/>
      <c r="F1" s="390"/>
      <c r="G1" s="390"/>
      <c r="H1" s="390"/>
      <c r="I1" s="390"/>
      <c r="J1" s="390"/>
      <c r="K1" s="390"/>
      <c r="L1" s="390"/>
      <c r="M1" s="390"/>
      <c r="N1" s="73"/>
    </row>
    <row r="2" spans="1:17" ht="18">
      <c r="B2" s="385"/>
      <c r="C2" s="385"/>
      <c r="D2" s="385"/>
      <c r="E2" s="385"/>
      <c r="F2" s="385"/>
      <c r="G2" s="385"/>
      <c r="H2" s="385"/>
      <c r="I2" s="385"/>
      <c r="J2" s="385"/>
      <c r="K2" s="385"/>
      <c r="L2" s="385"/>
      <c r="M2" s="385"/>
      <c r="N2" s="74"/>
    </row>
    <row r="3" spans="1:17" ht="18">
      <c r="B3" s="385"/>
      <c r="C3" s="385"/>
      <c r="D3" s="385"/>
      <c r="E3" s="385"/>
      <c r="F3" s="385"/>
      <c r="G3" s="385"/>
      <c r="H3" s="385"/>
      <c r="I3" s="385"/>
      <c r="J3" s="385"/>
      <c r="K3" s="385"/>
      <c r="L3" s="385"/>
      <c r="M3" s="385"/>
      <c r="N3" s="74"/>
    </row>
    <row r="4" spans="1:17" s="4" customFormat="1" ht="32.25" customHeight="1">
      <c r="B4" s="386" t="s">
        <v>16</v>
      </c>
      <c r="C4" s="386"/>
      <c r="D4" s="387" t="s">
        <v>17</v>
      </c>
      <c r="E4" s="387"/>
      <c r="F4" s="386" t="s">
        <v>18</v>
      </c>
      <c r="G4" s="386"/>
      <c r="H4" s="386"/>
      <c r="I4" s="386" t="s">
        <v>19</v>
      </c>
      <c r="J4" s="386"/>
      <c r="K4" s="386"/>
      <c r="L4" s="386" t="s">
        <v>20</v>
      </c>
      <c r="M4" s="386"/>
      <c r="N4" s="14" t="s">
        <v>741</v>
      </c>
      <c r="O4" s="1"/>
      <c r="P4" s="1"/>
      <c r="Q4" s="1"/>
    </row>
    <row r="5" spans="1:17" s="4" customFormat="1" ht="31.5" customHeight="1">
      <c r="B5" s="461" t="s">
        <v>21</v>
      </c>
      <c r="C5" s="461"/>
      <c r="D5" s="462">
        <f>+C22</f>
        <v>5</v>
      </c>
      <c r="E5" s="462"/>
      <c r="F5" s="463">
        <f>+F22</f>
        <v>150962905902</v>
      </c>
      <c r="G5" s="463"/>
      <c r="H5" s="463"/>
      <c r="I5" s="463">
        <f>+H22</f>
        <v>0</v>
      </c>
      <c r="J5" s="463"/>
      <c r="K5" s="463"/>
      <c r="L5" s="512">
        <f>+F5+I5</f>
        <v>150962905902</v>
      </c>
      <c r="M5" s="513"/>
      <c r="N5" s="230">
        <f>+M22</f>
        <v>90919875084</v>
      </c>
    </row>
    <row r="6" spans="1:17" s="4" customFormat="1" ht="21" customHeight="1">
      <c r="B6" s="461" t="s">
        <v>22</v>
      </c>
      <c r="C6" s="514"/>
      <c r="D6" s="462">
        <f>+C30</f>
        <v>4</v>
      </c>
      <c r="E6" s="462"/>
      <c r="F6" s="463">
        <f>+F30</f>
        <v>40053000000</v>
      </c>
      <c r="G6" s="463"/>
      <c r="H6" s="463"/>
      <c r="I6" s="463">
        <f>+H30</f>
        <v>0</v>
      </c>
      <c r="J6" s="463"/>
      <c r="K6" s="463"/>
      <c r="L6" s="512">
        <f t="shared" ref="L6:L7" si="0">+F6+I6</f>
        <v>40053000000</v>
      </c>
      <c r="M6" s="513"/>
      <c r="N6" s="230">
        <f>+M30</f>
        <v>124568956596</v>
      </c>
    </row>
    <row r="7" spans="1:17" s="4" customFormat="1" ht="22.5" customHeight="1">
      <c r="B7" s="599" t="s">
        <v>27</v>
      </c>
      <c r="C7" s="599"/>
      <c r="D7" s="600">
        <f>+C42</f>
        <v>7</v>
      </c>
      <c r="E7" s="600"/>
      <c r="F7" s="601">
        <f>+F42</f>
        <v>3103151781987.918</v>
      </c>
      <c r="G7" s="601"/>
      <c r="H7" s="601"/>
      <c r="I7" s="601">
        <f>+H42</f>
        <v>22000000000</v>
      </c>
      <c r="J7" s="601"/>
      <c r="K7" s="601"/>
      <c r="L7" s="602">
        <f t="shared" si="0"/>
        <v>3125151781987.918</v>
      </c>
      <c r="M7" s="603"/>
      <c r="N7" s="231">
        <f>+M42</f>
        <v>3260991000000</v>
      </c>
    </row>
    <row r="8" spans="1:17" s="4" customFormat="1" ht="22.5" customHeight="1">
      <c r="B8" s="604" t="s">
        <v>742</v>
      </c>
      <c r="C8" s="605"/>
      <c r="D8" s="606"/>
      <c r="E8" s="606"/>
      <c r="F8" s="607"/>
      <c r="G8" s="607"/>
      <c r="H8" s="607"/>
      <c r="I8" s="607"/>
      <c r="J8" s="607"/>
      <c r="K8" s="607"/>
      <c r="L8" s="608"/>
      <c r="M8" s="609"/>
      <c r="N8" s="232"/>
    </row>
    <row r="9" spans="1:17" s="4" customFormat="1" ht="30" customHeight="1">
      <c r="B9" s="611" t="str">
        <f>+B48</f>
        <v xml:space="preserve">4. Desarrollo Rural y Transformación Productiva </v>
      </c>
      <c r="C9" s="611"/>
      <c r="D9" s="612">
        <f>+D48</f>
        <v>2</v>
      </c>
      <c r="E9" s="612"/>
      <c r="F9" s="613"/>
      <c r="G9" s="613"/>
      <c r="H9" s="613"/>
      <c r="I9" s="613"/>
      <c r="J9" s="613"/>
      <c r="K9" s="613"/>
      <c r="L9" s="614">
        <f>+F48</f>
        <v>41792182746</v>
      </c>
      <c r="M9" s="615"/>
      <c r="N9" s="233" t="str">
        <f>+N48</f>
        <v>No establece valor del proyecto de manera individual</v>
      </c>
    </row>
    <row r="10" spans="1:17" s="4" customFormat="1" ht="22.5" customHeight="1">
      <c r="B10" s="514" t="str">
        <f>+B49</f>
        <v xml:space="preserve">7. Infraestructura de Transporte </v>
      </c>
      <c r="C10" s="514"/>
      <c r="D10" s="462">
        <f>+D49</f>
        <v>1</v>
      </c>
      <c r="E10" s="462"/>
      <c r="F10" s="463"/>
      <c r="G10" s="463"/>
      <c r="H10" s="463"/>
      <c r="I10" s="463"/>
      <c r="J10" s="463"/>
      <c r="K10" s="463"/>
      <c r="L10" s="512">
        <f>+F49</f>
        <v>33000000000</v>
      </c>
      <c r="M10" s="513"/>
      <c r="N10" s="230" t="str">
        <f>+N49</f>
        <v>Requiere aclaración</v>
      </c>
    </row>
    <row r="11" spans="1:17" s="4" customFormat="1" ht="33.75" customHeight="1">
      <c r="B11" s="610" t="s">
        <v>54</v>
      </c>
      <c r="C11" s="610"/>
      <c r="D11" s="395">
        <f>SUM(D5:E10)</f>
        <v>19</v>
      </c>
      <c r="E11" s="395"/>
      <c r="F11" s="396">
        <f>SUM(F5:H7)</f>
        <v>3294167687889.918</v>
      </c>
      <c r="G11" s="396"/>
      <c r="H11" s="396"/>
      <c r="I11" s="396">
        <f>SUM(I5:K7)</f>
        <v>22000000000</v>
      </c>
      <c r="J11" s="396"/>
      <c r="K11" s="396"/>
      <c r="L11" s="397">
        <f>SUM(L5:M10)</f>
        <v>3390959870635.918</v>
      </c>
      <c r="M11" s="398"/>
      <c r="N11" s="234">
        <f>SUM(N5:O7)</f>
        <v>3476479831680</v>
      </c>
      <c r="O11" s="110"/>
    </row>
    <row r="12" spans="1:17" s="4" customFormat="1" ht="25.5" customHeight="1">
      <c r="B12" s="402"/>
      <c r="C12" s="402"/>
      <c r="D12" s="402"/>
      <c r="E12" s="402"/>
      <c r="F12" s="402"/>
      <c r="G12" s="402"/>
      <c r="H12" s="402"/>
      <c r="I12" s="402"/>
      <c r="J12" s="402"/>
      <c r="K12" s="402"/>
      <c r="L12" s="403"/>
      <c r="M12" s="402"/>
      <c r="N12" s="76"/>
    </row>
    <row r="13" spans="1:17" s="4" customFormat="1" ht="15" customHeight="1">
      <c r="B13" s="76"/>
      <c r="C13" s="76"/>
      <c r="D13" s="76"/>
      <c r="E13" s="76"/>
      <c r="F13" s="76"/>
      <c r="G13" s="76"/>
      <c r="H13" s="76"/>
      <c r="I13" s="76"/>
      <c r="J13" s="76"/>
      <c r="K13" s="76"/>
      <c r="L13" s="120"/>
      <c r="M13" s="76"/>
      <c r="N13" s="76"/>
    </row>
    <row r="14" spans="1:17" s="4" customFormat="1" ht="41.25" customHeight="1">
      <c r="B14" s="125"/>
      <c r="C14" s="24"/>
      <c r="D14" s="24"/>
      <c r="E14" s="24"/>
      <c r="F14" s="24"/>
      <c r="G14" s="24"/>
      <c r="H14" s="24"/>
      <c r="I14" s="127"/>
      <c r="J14" s="24"/>
      <c r="K14" s="24"/>
      <c r="L14" s="59"/>
      <c r="M14" s="24"/>
      <c r="N14" s="87"/>
    </row>
    <row r="15" spans="1:17" ht="34.5" customHeight="1">
      <c r="B15" s="404" t="s">
        <v>31</v>
      </c>
      <c r="C15" s="404"/>
      <c r="D15" s="404"/>
      <c r="E15" s="404"/>
      <c r="F15" s="404"/>
      <c r="G15" s="404"/>
      <c r="H15" s="404"/>
      <c r="I15" s="404"/>
      <c r="J15" s="404"/>
      <c r="K15" s="404"/>
      <c r="L15" s="404"/>
      <c r="M15" s="616"/>
      <c r="N15" s="88"/>
      <c r="P15" s="4"/>
    </row>
    <row r="16" spans="1:17" ht="30" customHeight="1">
      <c r="A16" s="14" t="s">
        <v>743</v>
      </c>
      <c r="B16" s="19" t="s">
        <v>32</v>
      </c>
      <c r="C16" s="405" t="s">
        <v>33</v>
      </c>
      <c r="D16" s="405"/>
      <c r="E16" s="405"/>
      <c r="F16" s="405" t="s">
        <v>34</v>
      </c>
      <c r="G16" s="405"/>
      <c r="H16" s="405" t="s">
        <v>35</v>
      </c>
      <c r="I16" s="405"/>
      <c r="J16" s="405" t="s">
        <v>36</v>
      </c>
      <c r="K16" s="405"/>
      <c r="L16" s="165" t="s">
        <v>37</v>
      </c>
      <c r="M16" s="14" t="s">
        <v>741</v>
      </c>
      <c r="N16" s="14" t="s">
        <v>729</v>
      </c>
      <c r="O16" s="235" t="s">
        <v>736</v>
      </c>
      <c r="P16" s="14" t="s">
        <v>38</v>
      </c>
    </row>
    <row r="17" spans="1:16" ht="55.5" customHeight="1" outlineLevel="1">
      <c r="A17" s="1" t="s">
        <v>744</v>
      </c>
      <c r="B17" s="28" t="s">
        <v>40</v>
      </c>
      <c r="C17" s="399" t="s">
        <v>44</v>
      </c>
      <c r="D17" s="399"/>
      <c r="E17" s="399"/>
      <c r="F17" s="407">
        <v>89137132435</v>
      </c>
      <c r="G17" s="408"/>
      <c r="H17" s="400">
        <v>0</v>
      </c>
      <c r="I17" s="401"/>
      <c r="J17" s="400">
        <f t="shared" ref="J17:J21" si="1">+F17+H17</f>
        <v>89137132435</v>
      </c>
      <c r="K17" s="401"/>
      <c r="L17" s="236" t="str">
        <f>+'[3]Formato PEI (observaciones)'!K48</f>
        <v>Ministerio de Vivienda, Ciudad y Territorio</v>
      </c>
      <c r="M17" s="237">
        <v>90919875084</v>
      </c>
      <c r="N17" s="238" t="s">
        <v>745</v>
      </c>
      <c r="O17" s="47" t="s">
        <v>737</v>
      </c>
      <c r="P17" s="34"/>
    </row>
    <row r="18" spans="1:16" ht="51.75" customHeight="1" outlineLevel="1">
      <c r="A18" s="1" t="s">
        <v>744</v>
      </c>
      <c r="B18" s="28" t="s">
        <v>48</v>
      </c>
      <c r="C18" s="399" t="s">
        <v>49</v>
      </c>
      <c r="D18" s="399"/>
      <c r="E18" s="399"/>
      <c r="F18" s="400">
        <v>2040317423</v>
      </c>
      <c r="G18" s="401"/>
      <c r="H18" s="400">
        <v>0</v>
      </c>
      <c r="I18" s="401"/>
      <c r="J18" s="400">
        <f t="shared" si="1"/>
        <v>2040317423</v>
      </c>
      <c r="K18" s="401"/>
      <c r="L18" s="236" t="s">
        <v>50</v>
      </c>
      <c r="M18" s="176" t="s">
        <v>746</v>
      </c>
      <c r="N18" s="222" t="s">
        <v>730</v>
      </c>
      <c r="O18" s="239" t="s">
        <v>747</v>
      </c>
      <c r="P18" s="224" t="s">
        <v>731</v>
      </c>
    </row>
    <row r="19" spans="1:16" ht="54.75" customHeight="1" outlineLevel="1">
      <c r="A19" s="1" t="s">
        <v>744</v>
      </c>
      <c r="B19" s="28" t="s">
        <v>48</v>
      </c>
      <c r="C19" s="399" t="s">
        <v>51</v>
      </c>
      <c r="D19" s="399"/>
      <c r="E19" s="399"/>
      <c r="F19" s="400">
        <v>24844000000</v>
      </c>
      <c r="G19" s="401"/>
      <c r="H19" s="400">
        <v>0</v>
      </c>
      <c r="I19" s="401"/>
      <c r="J19" s="400">
        <f t="shared" si="1"/>
        <v>24844000000</v>
      </c>
      <c r="K19" s="401"/>
      <c r="L19" s="236" t="s">
        <v>50</v>
      </c>
      <c r="M19" s="176" t="s">
        <v>746</v>
      </c>
      <c r="N19" s="223" t="s">
        <v>730</v>
      </c>
      <c r="O19" s="240" t="s">
        <v>747</v>
      </c>
      <c r="P19" s="225" t="s">
        <v>732</v>
      </c>
    </row>
    <row r="20" spans="1:16" ht="43.5" customHeight="1" outlineLevel="1">
      <c r="A20" s="1" t="s">
        <v>744</v>
      </c>
      <c r="B20" s="28" t="s">
        <v>48</v>
      </c>
      <c r="C20" s="399" t="s">
        <v>52</v>
      </c>
      <c r="D20" s="399"/>
      <c r="E20" s="399"/>
      <c r="F20" s="400">
        <v>33417519388</v>
      </c>
      <c r="G20" s="401"/>
      <c r="H20" s="400">
        <v>0</v>
      </c>
      <c r="I20" s="401"/>
      <c r="J20" s="400">
        <f t="shared" si="1"/>
        <v>33417519388</v>
      </c>
      <c r="K20" s="401"/>
      <c r="L20" s="236" t="s">
        <v>50</v>
      </c>
      <c r="M20" s="176" t="s">
        <v>746</v>
      </c>
      <c r="N20" s="223" t="s">
        <v>730</v>
      </c>
      <c r="O20" s="240" t="s">
        <v>747</v>
      </c>
      <c r="P20" s="225" t="s">
        <v>733</v>
      </c>
    </row>
    <row r="21" spans="1:16" ht="52.5" customHeight="1" outlineLevel="1">
      <c r="A21" s="1" t="s">
        <v>744</v>
      </c>
      <c r="B21" s="28" t="s">
        <v>48</v>
      </c>
      <c r="C21" s="399" t="s">
        <v>53</v>
      </c>
      <c r="D21" s="399"/>
      <c r="E21" s="399"/>
      <c r="F21" s="400">
        <v>1523936656</v>
      </c>
      <c r="G21" s="401"/>
      <c r="H21" s="400">
        <v>0</v>
      </c>
      <c r="I21" s="401"/>
      <c r="J21" s="400">
        <f t="shared" si="1"/>
        <v>1523936656</v>
      </c>
      <c r="K21" s="401"/>
      <c r="L21" s="236" t="s">
        <v>50</v>
      </c>
      <c r="M21" s="176" t="s">
        <v>746</v>
      </c>
      <c r="N21" s="223" t="s">
        <v>730</v>
      </c>
      <c r="O21" s="240" t="s">
        <v>747</v>
      </c>
      <c r="P21" s="226" t="s">
        <v>734</v>
      </c>
    </row>
    <row r="22" spans="1:16" ht="22.5" customHeight="1">
      <c r="A22" s="241"/>
      <c r="B22" s="14" t="s">
        <v>54</v>
      </c>
      <c r="C22" s="404">
        <f>+COUNTA(C17:E21)</f>
        <v>5</v>
      </c>
      <c r="D22" s="404"/>
      <c r="E22" s="404"/>
      <c r="F22" s="409">
        <f>SUM(F17:G21)</f>
        <v>150962905902</v>
      </c>
      <c r="G22" s="409"/>
      <c r="H22" s="409">
        <f>SUM(H17:I21)</f>
        <v>0</v>
      </c>
      <c r="I22" s="409"/>
      <c r="J22" s="409">
        <f>SUM(J17:K21)</f>
        <v>150962905902</v>
      </c>
      <c r="K22" s="409"/>
      <c r="L22" s="14"/>
      <c r="M22" s="242">
        <f>+M17</f>
        <v>90919875084</v>
      </c>
      <c r="N22" s="91"/>
    </row>
    <row r="23" spans="1:16" ht="22.5" customHeight="1">
      <c r="B23" s="413"/>
      <c r="C23" s="413"/>
      <c r="D23" s="413"/>
      <c r="E23" s="413"/>
      <c r="F23" s="413"/>
      <c r="G23" s="413"/>
      <c r="H23" s="414"/>
      <c r="I23" s="414"/>
      <c r="J23" s="414"/>
      <c r="K23" s="414"/>
      <c r="L23" s="63"/>
      <c r="M23" s="18"/>
      <c r="N23" s="18"/>
    </row>
    <row r="24" spans="1:16" ht="27" customHeight="1">
      <c r="B24" s="48"/>
      <c r="C24" s="48"/>
      <c r="D24" s="48"/>
      <c r="E24" s="48"/>
      <c r="F24" s="48"/>
      <c r="G24" s="48"/>
      <c r="H24" s="51"/>
      <c r="I24" s="51"/>
      <c r="J24" s="51"/>
      <c r="K24" s="51"/>
      <c r="L24" s="63"/>
      <c r="M24" s="18"/>
      <c r="N24" s="18"/>
    </row>
    <row r="25" spans="1:16" ht="27.75" customHeight="1">
      <c r="A25" s="14" t="s">
        <v>748</v>
      </c>
      <c r="B25" s="14" t="s">
        <v>32</v>
      </c>
      <c r="C25" s="404" t="s">
        <v>33</v>
      </c>
      <c r="D25" s="404"/>
      <c r="E25" s="404"/>
      <c r="F25" s="404" t="s">
        <v>34</v>
      </c>
      <c r="G25" s="404"/>
      <c r="H25" s="404" t="s">
        <v>35</v>
      </c>
      <c r="I25" s="404"/>
      <c r="J25" s="404" t="s">
        <v>36</v>
      </c>
      <c r="K25" s="404"/>
      <c r="L25" s="14" t="s">
        <v>37</v>
      </c>
      <c r="M25" s="14" t="s">
        <v>741</v>
      </c>
      <c r="N25" s="14" t="s">
        <v>729</v>
      </c>
      <c r="O25" s="235" t="s">
        <v>736</v>
      </c>
      <c r="P25" s="14" t="s">
        <v>38</v>
      </c>
    </row>
    <row r="26" spans="1:16" ht="38.25" customHeight="1" outlineLevel="1">
      <c r="A26" s="173" t="s">
        <v>22</v>
      </c>
      <c r="B26" s="28" t="s">
        <v>57</v>
      </c>
      <c r="C26" s="399" t="s">
        <v>58</v>
      </c>
      <c r="D26" s="399"/>
      <c r="E26" s="399"/>
      <c r="F26" s="400">
        <v>3000000000</v>
      </c>
      <c r="G26" s="401"/>
      <c r="H26" s="400">
        <v>0</v>
      </c>
      <c r="I26" s="401"/>
      <c r="J26" s="400">
        <f t="shared" ref="J26:J29" si="2">+H26+F26</f>
        <v>3000000000</v>
      </c>
      <c r="K26" s="401"/>
      <c r="L26" s="60" t="s">
        <v>59</v>
      </c>
      <c r="M26" s="243">
        <v>34695717555</v>
      </c>
      <c r="N26" s="35" t="s">
        <v>735</v>
      </c>
      <c r="O26" s="173" t="s">
        <v>749</v>
      </c>
      <c r="P26" s="34" t="s">
        <v>750</v>
      </c>
    </row>
    <row r="27" spans="1:16" ht="43.5" customHeight="1" outlineLevel="1">
      <c r="A27" s="173" t="s">
        <v>22</v>
      </c>
      <c r="B27" s="28" t="s">
        <v>57</v>
      </c>
      <c r="C27" s="399" t="s">
        <v>60</v>
      </c>
      <c r="D27" s="399"/>
      <c r="E27" s="399"/>
      <c r="F27" s="400">
        <v>700000000</v>
      </c>
      <c r="G27" s="401"/>
      <c r="H27" s="400">
        <v>0</v>
      </c>
      <c r="I27" s="401"/>
      <c r="J27" s="400">
        <f t="shared" si="2"/>
        <v>700000000</v>
      </c>
      <c r="K27" s="401"/>
      <c r="L27" s="60" t="s">
        <v>59</v>
      </c>
      <c r="M27" s="243">
        <v>37612282301</v>
      </c>
      <c r="N27" s="35" t="s">
        <v>735</v>
      </c>
      <c r="O27" s="173" t="s">
        <v>749</v>
      </c>
      <c r="P27" s="34" t="s">
        <v>751</v>
      </c>
    </row>
    <row r="28" spans="1:16" ht="63" customHeight="1" outlineLevel="1">
      <c r="A28" s="173" t="s">
        <v>22</v>
      </c>
      <c r="B28" s="28" t="s">
        <v>57</v>
      </c>
      <c r="C28" s="399" t="s">
        <v>66</v>
      </c>
      <c r="D28" s="399"/>
      <c r="E28" s="399"/>
      <c r="F28" s="400">
        <v>31353000000</v>
      </c>
      <c r="G28" s="401"/>
      <c r="H28" s="400">
        <v>0</v>
      </c>
      <c r="I28" s="401"/>
      <c r="J28" s="400">
        <f t="shared" si="2"/>
        <v>31353000000</v>
      </c>
      <c r="K28" s="401"/>
      <c r="L28" s="60" t="s">
        <v>59</v>
      </c>
      <c r="M28" s="243">
        <v>46260956740</v>
      </c>
      <c r="N28" s="35" t="s">
        <v>735</v>
      </c>
      <c r="O28" s="173" t="s">
        <v>749</v>
      </c>
      <c r="P28" s="34" t="s">
        <v>752</v>
      </c>
    </row>
    <row r="29" spans="1:16" ht="65.25" customHeight="1" outlineLevel="1">
      <c r="A29" s="173" t="s">
        <v>22</v>
      </c>
      <c r="B29" s="28" t="s">
        <v>57</v>
      </c>
      <c r="C29" s="399" t="s">
        <v>67</v>
      </c>
      <c r="D29" s="399"/>
      <c r="E29" s="399"/>
      <c r="F29" s="400">
        <v>5000000000</v>
      </c>
      <c r="G29" s="401"/>
      <c r="H29" s="400">
        <v>0</v>
      </c>
      <c r="I29" s="401"/>
      <c r="J29" s="400">
        <f t="shared" si="2"/>
        <v>5000000000</v>
      </c>
      <c r="K29" s="401"/>
      <c r="L29" s="60" t="s">
        <v>59</v>
      </c>
      <c r="M29" s="243">
        <v>6000000000</v>
      </c>
      <c r="N29" s="35" t="s">
        <v>735</v>
      </c>
      <c r="O29" s="173" t="s">
        <v>749</v>
      </c>
      <c r="P29" s="34" t="s">
        <v>753</v>
      </c>
    </row>
    <row r="30" spans="1:16" ht="30.75" customHeight="1">
      <c r="A30" s="241"/>
      <c r="B30" s="20" t="s">
        <v>54</v>
      </c>
      <c r="C30" s="404">
        <f>+COUNTA(C26:E29)</f>
        <v>4</v>
      </c>
      <c r="D30" s="404"/>
      <c r="E30" s="404"/>
      <c r="F30" s="415">
        <f>SUM(F26:G29)</f>
        <v>40053000000</v>
      </c>
      <c r="G30" s="415"/>
      <c r="H30" s="415">
        <f>SUM(H26:I29)</f>
        <v>0</v>
      </c>
      <c r="I30" s="415"/>
      <c r="J30" s="415">
        <f>SUM(J26:K29)</f>
        <v>40053000000</v>
      </c>
      <c r="K30" s="415"/>
      <c r="L30" s="14"/>
      <c r="M30" s="244">
        <f>SUM(M26:M29)</f>
        <v>124568956596</v>
      </c>
      <c r="N30" s="92"/>
    </row>
    <row r="31" spans="1:16" ht="22.5" customHeight="1">
      <c r="B31" s="413"/>
      <c r="C31" s="413"/>
      <c r="D31" s="413"/>
      <c r="E31" s="413"/>
      <c r="F31" s="413"/>
      <c r="G31" s="413"/>
      <c r="H31" s="414"/>
      <c r="I31" s="414"/>
      <c r="J31" s="414"/>
      <c r="K31" s="414"/>
      <c r="L31" s="63"/>
      <c r="M31" s="18"/>
      <c r="N31" s="18"/>
    </row>
    <row r="32" spans="1:16" ht="21" customHeight="1">
      <c r="B32" s="48"/>
      <c r="C32" s="48"/>
      <c r="D32" s="48"/>
      <c r="E32" s="48"/>
      <c r="F32" s="48"/>
      <c r="G32" s="21"/>
      <c r="H32" s="21"/>
      <c r="I32" s="21"/>
      <c r="J32" s="21"/>
      <c r="K32" s="21"/>
      <c r="L32" s="63"/>
      <c r="M32" s="18"/>
      <c r="N32" s="18"/>
    </row>
    <row r="33" spans="1:20" ht="33" customHeight="1">
      <c r="A33" s="241"/>
      <c r="B33" s="404" t="s">
        <v>202</v>
      </c>
      <c r="C33" s="404"/>
      <c r="D33" s="404"/>
      <c r="E33" s="404"/>
      <c r="F33" s="404"/>
      <c r="G33" s="404"/>
      <c r="H33" s="404"/>
      <c r="I33" s="404"/>
      <c r="J33" s="404"/>
      <c r="K33" s="404"/>
      <c r="L33" s="404"/>
      <c r="M33" s="404"/>
      <c r="N33" s="88"/>
    </row>
    <row r="34" spans="1:20" ht="48.75" customHeight="1">
      <c r="A34" s="14" t="s">
        <v>748</v>
      </c>
      <c r="B34" s="14" t="s">
        <v>32</v>
      </c>
      <c r="C34" s="404" t="s">
        <v>33</v>
      </c>
      <c r="D34" s="404"/>
      <c r="E34" s="404"/>
      <c r="F34" s="404" t="s">
        <v>34</v>
      </c>
      <c r="G34" s="404"/>
      <c r="H34" s="404" t="s">
        <v>35</v>
      </c>
      <c r="I34" s="404"/>
      <c r="J34" s="404" t="s">
        <v>36</v>
      </c>
      <c r="K34" s="404"/>
      <c r="L34" s="14" t="s">
        <v>37</v>
      </c>
      <c r="M34" s="14" t="s">
        <v>741</v>
      </c>
      <c r="N34" s="14" t="s">
        <v>729</v>
      </c>
      <c r="O34" s="228" t="s">
        <v>736</v>
      </c>
      <c r="P34" s="14" t="s">
        <v>38</v>
      </c>
      <c r="Q34" s="14" t="s">
        <v>754</v>
      </c>
      <c r="R34" s="1" t="s">
        <v>755</v>
      </c>
      <c r="S34" s="1" t="s">
        <v>756</v>
      </c>
    </row>
    <row r="35" spans="1:20" ht="45.75" customHeight="1" outlineLevel="1">
      <c r="A35" s="1" t="s">
        <v>27</v>
      </c>
      <c r="B35" s="28" t="s">
        <v>203</v>
      </c>
      <c r="C35" s="399" t="s">
        <v>207</v>
      </c>
      <c r="D35" s="399"/>
      <c r="E35" s="399"/>
      <c r="F35" s="617">
        <v>602785224502.61169</v>
      </c>
      <c r="G35" s="617"/>
      <c r="H35" s="617">
        <v>0</v>
      </c>
      <c r="I35" s="617"/>
      <c r="J35" s="617">
        <f t="shared" ref="J35:J41" si="3">+H35+F35</f>
        <v>602785224502.61169</v>
      </c>
      <c r="K35" s="617"/>
      <c r="L35" s="60" t="s">
        <v>208</v>
      </c>
      <c r="M35" s="245">
        <f>15000000000+31827000000+54636000000+56275000000+57964000000+602785000000</f>
        <v>818487000000</v>
      </c>
      <c r="N35" s="246" t="s">
        <v>757</v>
      </c>
      <c r="O35" s="173" t="s">
        <v>737</v>
      </c>
      <c r="P35" s="34" t="s">
        <v>758</v>
      </c>
      <c r="Q35" s="173" t="s">
        <v>759</v>
      </c>
      <c r="R35" s="138"/>
    </row>
    <row r="36" spans="1:20" ht="45.75" customHeight="1" outlineLevel="1">
      <c r="A36" s="1" t="s">
        <v>27</v>
      </c>
      <c r="B36" s="28" t="s">
        <v>203</v>
      </c>
      <c r="C36" s="399" t="s">
        <v>210</v>
      </c>
      <c r="D36" s="399"/>
      <c r="E36" s="399"/>
      <c r="F36" s="617">
        <v>666483582568</v>
      </c>
      <c r="G36" s="617"/>
      <c r="H36" s="617">
        <v>0</v>
      </c>
      <c r="I36" s="617"/>
      <c r="J36" s="617">
        <f t="shared" si="3"/>
        <v>666483582568</v>
      </c>
      <c r="K36" s="617"/>
      <c r="L36" s="60" t="s">
        <v>208</v>
      </c>
      <c r="M36" s="245">
        <v>666484000000</v>
      </c>
      <c r="N36" s="35" t="s">
        <v>757</v>
      </c>
      <c r="O36" s="173" t="s">
        <v>737</v>
      </c>
      <c r="P36" s="34" t="s">
        <v>760</v>
      </c>
      <c r="Q36" s="173" t="s">
        <v>761</v>
      </c>
      <c r="R36" s="138">
        <f>10000000000+37132000000+54636000000+56275000000+57964000000</f>
        <v>216007000000</v>
      </c>
      <c r="S36" s="138">
        <f>83584000000+86091000000+88674000000+91334000000+100794</f>
        <v>349683100794</v>
      </c>
      <c r="T36" s="247">
        <f>+S36+R36</f>
        <v>565690100794</v>
      </c>
    </row>
    <row r="37" spans="1:20" ht="45.75" customHeight="1" outlineLevel="1">
      <c r="A37" s="1" t="s">
        <v>27</v>
      </c>
      <c r="B37" s="28" t="s">
        <v>203</v>
      </c>
      <c r="C37" s="399" t="s">
        <v>211</v>
      </c>
      <c r="D37" s="399"/>
      <c r="E37" s="399"/>
      <c r="F37" s="617">
        <v>1041957550883</v>
      </c>
      <c r="G37" s="617"/>
      <c r="H37" s="617">
        <v>0</v>
      </c>
      <c r="I37" s="617"/>
      <c r="J37" s="617">
        <f t="shared" si="3"/>
        <v>1041957550883</v>
      </c>
      <c r="K37" s="617"/>
      <c r="L37" s="60" t="s">
        <v>208</v>
      </c>
      <c r="M37" s="245">
        <f>1041958000000</f>
        <v>1041958000000</v>
      </c>
      <c r="N37" s="35" t="s">
        <v>757</v>
      </c>
      <c r="O37" s="173" t="s">
        <v>737</v>
      </c>
      <c r="P37" s="34" t="s">
        <v>758</v>
      </c>
      <c r="Q37" s="248" t="s">
        <v>762</v>
      </c>
      <c r="R37" s="138">
        <f>11500000000+ 37132000000+54636000000+84413000000+86946000000</f>
        <v>274627000000</v>
      </c>
    </row>
    <row r="38" spans="1:20" ht="45.75" customHeight="1" outlineLevel="1">
      <c r="A38" s="1" t="s">
        <v>27</v>
      </c>
      <c r="B38" s="28" t="s">
        <v>203</v>
      </c>
      <c r="C38" s="399" t="s">
        <v>213</v>
      </c>
      <c r="D38" s="399"/>
      <c r="E38" s="399"/>
      <c r="F38" s="617">
        <v>434553424034.30597</v>
      </c>
      <c r="G38" s="617"/>
      <c r="H38" s="617">
        <v>0</v>
      </c>
      <c r="I38" s="617"/>
      <c r="J38" s="617">
        <f t="shared" si="3"/>
        <v>434553424034.30597</v>
      </c>
      <c r="K38" s="617"/>
      <c r="L38" s="60" t="s">
        <v>208</v>
      </c>
      <c r="M38" s="245">
        <v>434553000000</v>
      </c>
      <c r="N38" s="35" t="s">
        <v>757</v>
      </c>
      <c r="O38" s="173" t="s">
        <v>737</v>
      </c>
      <c r="P38" s="34" t="s">
        <v>758</v>
      </c>
      <c r="Q38" s="248" t="s">
        <v>763</v>
      </c>
    </row>
    <row r="39" spans="1:20" ht="45.75" customHeight="1" outlineLevel="1">
      <c r="A39" s="1" t="s">
        <v>27</v>
      </c>
      <c r="B39" s="28" t="s">
        <v>203</v>
      </c>
      <c r="C39" s="399" t="s">
        <v>227</v>
      </c>
      <c r="D39" s="399"/>
      <c r="E39" s="399"/>
      <c r="F39" s="617">
        <v>88000000000</v>
      </c>
      <c r="G39" s="617"/>
      <c r="H39" s="617">
        <v>22000000000</v>
      </c>
      <c r="I39" s="617"/>
      <c r="J39" s="617">
        <f t="shared" si="3"/>
        <v>110000000000</v>
      </c>
      <c r="K39" s="617"/>
      <c r="L39" s="60" t="s">
        <v>228</v>
      </c>
      <c r="M39" s="173" t="s">
        <v>764</v>
      </c>
      <c r="N39" s="35" t="s">
        <v>765</v>
      </c>
      <c r="O39" s="173" t="s">
        <v>737</v>
      </c>
      <c r="P39" s="189" t="s">
        <v>766</v>
      </c>
      <c r="Q39" s="173"/>
    </row>
    <row r="40" spans="1:20" ht="45.75" customHeight="1" outlineLevel="1">
      <c r="A40" s="1" t="s">
        <v>27</v>
      </c>
      <c r="B40" s="28" t="s">
        <v>203</v>
      </c>
      <c r="C40" s="508" t="s">
        <v>219</v>
      </c>
      <c r="D40" s="509"/>
      <c r="E40" s="510"/>
      <c r="F40" s="400">
        <v>169372000000</v>
      </c>
      <c r="G40" s="401"/>
      <c r="H40" s="617">
        <v>0</v>
      </c>
      <c r="I40" s="617"/>
      <c r="J40" s="617">
        <f t="shared" si="3"/>
        <v>169372000000</v>
      </c>
      <c r="K40" s="617"/>
      <c r="L40" s="60" t="s">
        <v>208</v>
      </c>
      <c r="M40" s="245">
        <v>191509000000</v>
      </c>
      <c r="N40" s="173" t="s">
        <v>767</v>
      </c>
      <c r="O40" s="249" t="s">
        <v>738</v>
      </c>
      <c r="P40" s="229" t="s">
        <v>739</v>
      </c>
    </row>
    <row r="41" spans="1:20" ht="45.75" customHeight="1" outlineLevel="1">
      <c r="A41" s="1" t="s">
        <v>27</v>
      </c>
      <c r="B41" s="28" t="s">
        <v>203</v>
      </c>
      <c r="C41" s="508" t="s">
        <v>221</v>
      </c>
      <c r="D41" s="509"/>
      <c r="E41" s="510"/>
      <c r="F41" s="400">
        <v>100000000000</v>
      </c>
      <c r="G41" s="401"/>
      <c r="H41" s="617">
        <v>0</v>
      </c>
      <c r="I41" s="617"/>
      <c r="J41" s="617">
        <f t="shared" si="3"/>
        <v>100000000000</v>
      </c>
      <c r="K41" s="617"/>
      <c r="L41" s="60" t="s">
        <v>208</v>
      </c>
      <c r="M41" s="245">
        <v>108000000000</v>
      </c>
      <c r="N41" s="173" t="s">
        <v>767</v>
      </c>
      <c r="O41" s="249" t="s">
        <v>738</v>
      </c>
      <c r="P41" s="229" t="s">
        <v>739</v>
      </c>
    </row>
    <row r="42" spans="1:20" ht="45" customHeight="1">
      <c r="A42" s="241"/>
      <c r="B42" s="250" t="s">
        <v>54</v>
      </c>
      <c r="C42" s="618">
        <v>7</v>
      </c>
      <c r="D42" s="618"/>
      <c r="E42" s="618"/>
      <c r="F42" s="619">
        <f>SUM(F35:G41)</f>
        <v>3103151781987.918</v>
      </c>
      <c r="G42" s="619"/>
      <c r="H42" s="619">
        <f>SUM(H35:I41)</f>
        <v>22000000000</v>
      </c>
      <c r="I42" s="619"/>
      <c r="J42" s="619">
        <f>SUM(J35:K41)</f>
        <v>3125151781987.918</v>
      </c>
      <c r="K42" s="619"/>
      <c r="L42" s="251"/>
      <c r="M42" s="252">
        <f>SUM(M35:M38,M40,M41)</f>
        <v>3260991000000</v>
      </c>
      <c r="N42" s="99"/>
    </row>
    <row r="43" spans="1:20">
      <c r="B43" s="447"/>
      <c r="C43" s="428"/>
      <c r="D43" s="428"/>
      <c r="E43" s="428"/>
      <c r="F43" s="428"/>
      <c r="G43" s="428"/>
      <c r="H43" s="428"/>
      <c r="I43" s="428"/>
      <c r="J43" s="428"/>
      <c r="K43" s="428"/>
      <c r="L43" s="446"/>
      <c r="M43" s="448"/>
      <c r="N43" s="48"/>
    </row>
    <row r="44" spans="1:20">
      <c r="B44" s="449"/>
      <c r="C44" s="450"/>
      <c r="D44" s="450"/>
      <c r="E44" s="450"/>
      <c r="F44" s="450"/>
      <c r="G44" s="450"/>
      <c r="H44" s="450"/>
      <c r="I44" s="450"/>
      <c r="J44" s="450"/>
      <c r="K44" s="450"/>
      <c r="L44" s="451"/>
      <c r="M44" s="452"/>
      <c r="N44" s="72"/>
    </row>
    <row r="45" spans="1:20">
      <c r="B45" s="11"/>
      <c r="C45" s="6"/>
      <c r="D45" s="6"/>
      <c r="E45" s="6"/>
      <c r="F45" s="8"/>
      <c r="G45" s="9"/>
      <c r="H45" s="10"/>
      <c r="I45" s="9"/>
      <c r="J45" s="8"/>
      <c r="K45" s="9"/>
      <c r="L45" s="6"/>
      <c r="M45" s="17"/>
      <c r="N45" s="18"/>
    </row>
    <row r="46" spans="1:20" ht="27" customHeight="1">
      <c r="B46" s="453" t="s">
        <v>230</v>
      </c>
      <c r="C46" s="454"/>
      <c r="D46" s="454"/>
      <c r="E46" s="454"/>
      <c r="F46" s="454"/>
      <c r="G46" s="454"/>
      <c r="H46" s="454"/>
      <c r="I46" s="454"/>
      <c r="J46" s="454"/>
      <c r="K46" s="454"/>
      <c r="L46" s="454"/>
      <c r="M46" s="454"/>
      <c r="N46" s="75"/>
    </row>
    <row r="47" spans="1:20" ht="43.5" customHeight="1">
      <c r="B47" s="456" t="s">
        <v>16</v>
      </c>
      <c r="C47" s="457"/>
      <c r="D47" s="458" t="s">
        <v>17</v>
      </c>
      <c r="E47" s="457"/>
      <c r="F47" s="458" t="s">
        <v>232</v>
      </c>
      <c r="G47" s="459"/>
      <c r="H47" s="457"/>
      <c r="I47" s="458" t="s">
        <v>233</v>
      </c>
      <c r="J47" s="459"/>
      <c r="K47" s="457"/>
      <c r="L47" s="458" t="s">
        <v>234</v>
      </c>
      <c r="M47" s="460"/>
      <c r="N47" s="14" t="s">
        <v>741</v>
      </c>
    </row>
    <row r="48" spans="1:20" ht="34.5" customHeight="1">
      <c r="B48" s="461" t="s">
        <v>24</v>
      </c>
      <c r="C48" s="461"/>
      <c r="D48" s="462">
        <f>COUNTIF(B55:B59,"4. Desarrollo Rural y Transformación Productiva")</f>
        <v>2</v>
      </c>
      <c r="E48" s="462"/>
      <c r="F48" s="463">
        <f>SUM(I55:I56)</f>
        <v>41792182746</v>
      </c>
      <c r="G48" s="463"/>
      <c r="H48" s="463"/>
      <c r="I48" s="463">
        <f>SUM(J55:J56)</f>
        <v>41792182746</v>
      </c>
      <c r="J48" s="463"/>
      <c r="K48" s="463"/>
      <c r="L48" s="463">
        <f>SUM(K55:K56)</f>
        <v>0</v>
      </c>
      <c r="M48" s="463"/>
      <c r="N48" s="176" t="s">
        <v>746</v>
      </c>
    </row>
    <row r="49" spans="2:19" ht="34.5" customHeight="1">
      <c r="B49" s="461" t="s">
        <v>27</v>
      </c>
      <c r="C49" s="461"/>
      <c r="D49" s="462">
        <f>COUNTIF(B55:B59,"7. Infraestructura de Transporte")</f>
        <v>1</v>
      </c>
      <c r="E49" s="462"/>
      <c r="F49" s="463">
        <f>SUM(I57:I57)</f>
        <v>33000000000</v>
      </c>
      <c r="G49" s="463"/>
      <c r="H49" s="463"/>
      <c r="I49" s="463">
        <f>SUM(J57:J57)</f>
        <v>0</v>
      </c>
      <c r="J49" s="463"/>
      <c r="K49" s="463"/>
      <c r="L49" s="463">
        <f>SUM(K57:K57)</f>
        <v>33000000000</v>
      </c>
      <c r="M49" s="463"/>
      <c r="N49" s="253" t="str">
        <f>+L57</f>
        <v>Requiere aclaración</v>
      </c>
      <c r="R49" s="1" t="s">
        <v>237</v>
      </c>
      <c r="S49" s="1" t="s">
        <v>238</v>
      </c>
    </row>
    <row r="50" spans="2:19" ht="34.5" customHeight="1">
      <c r="B50" s="404" t="s">
        <v>239</v>
      </c>
      <c r="C50" s="404"/>
      <c r="D50" s="404">
        <f>SUM(D48:E49)</f>
        <v>3</v>
      </c>
      <c r="E50" s="404"/>
      <c r="F50" s="467">
        <f>SUM(F48:H49)</f>
        <v>74792182746</v>
      </c>
      <c r="G50" s="467"/>
      <c r="H50" s="467"/>
      <c r="I50" s="467">
        <f>SUM(I48:K49)</f>
        <v>41792182746</v>
      </c>
      <c r="J50" s="467"/>
      <c r="K50" s="467"/>
      <c r="L50" s="467">
        <f>SUM(L48:M49)</f>
        <v>33000000000</v>
      </c>
      <c r="M50" s="467"/>
      <c r="N50" s="254">
        <f>+L58</f>
        <v>0</v>
      </c>
      <c r="Q50" s="3">
        <f>+F50+L11</f>
        <v>3465752053381.918</v>
      </c>
      <c r="R50" s="56" t="e">
        <f>+Q50+#REF!</f>
        <v>#REF!</v>
      </c>
      <c r="S50" s="56" t="e">
        <f>+#REF!-R50</f>
        <v>#REF!</v>
      </c>
    </row>
    <row r="51" spans="2:19" ht="19.5" customHeight="1">
      <c r="B51" s="447"/>
      <c r="C51" s="428"/>
      <c r="D51" s="428"/>
      <c r="E51" s="428"/>
      <c r="F51" s="428"/>
      <c r="G51" s="428"/>
      <c r="H51" s="428"/>
      <c r="I51" s="428"/>
      <c r="J51" s="428"/>
      <c r="K51" s="428"/>
      <c r="L51" s="446"/>
      <c r="M51" s="448"/>
      <c r="N51" s="72"/>
    </row>
    <row r="52" spans="2:19" ht="15.75" customHeight="1">
      <c r="B52" s="503"/>
      <c r="C52" s="503"/>
      <c r="D52" s="503"/>
      <c r="E52" s="503"/>
      <c r="F52" s="503"/>
      <c r="G52" s="503"/>
      <c r="H52" s="503"/>
      <c r="I52" s="503"/>
      <c r="J52" s="503"/>
      <c r="K52" s="503"/>
      <c r="L52" s="504"/>
      <c r="M52" s="503"/>
      <c r="N52" s="103"/>
    </row>
    <row r="53" spans="2:19" ht="23.25" customHeight="1">
      <c r="B53" s="404" t="s">
        <v>241</v>
      </c>
      <c r="C53" s="404"/>
      <c r="D53" s="404"/>
      <c r="E53" s="404"/>
      <c r="F53" s="404"/>
      <c r="G53" s="404"/>
      <c r="H53" s="404"/>
      <c r="I53" s="404"/>
      <c r="J53" s="404"/>
      <c r="K53" s="404"/>
      <c r="L53" s="404"/>
      <c r="M53" s="404"/>
      <c r="N53" s="88"/>
    </row>
    <row r="54" spans="2:19" ht="46.5" customHeight="1">
      <c r="B54" s="41" t="s">
        <v>16</v>
      </c>
      <c r="C54" s="41" t="s">
        <v>32</v>
      </c>
      <c r="D54" s="464" t="s">
        <v>33</v>
      </c>
      <c r="E54" s="623"/>
      <c r="F54" s="623"/>
      <c r="G54" s="623"/>
      <c r="H54" s="623"/>
      <c r="I54" s="41" t="s">
        <v>232</v>
      </c>
      <c r="J54" s="41" t="s">
        <v>242</v>
      </c>
      <c r="K54" s="41" t="s">
        <v>243</v>
      </c>
      <c r="L54" s="14" t="s">
        <v>741</v>
      </c>
      <c r="M54" s="14" t="s">
        <v>729</v>
      </c>
      <c r="N54" s="228" t="s">
        <v>736</v>
      </c>
      <c r="O54" s="41" t="s">
        <v>38</v>
      </c>
      <c r="Q54" s="255"/>
    </row>
    <row r="55" spans="2:19" ht="91.5" customHeight="1">
      <c r="B55" s="45" t="s">
        <v>281</v>
      </c>
      <c r="C55" s="43" t="s">
        <v>258</v>
      </c>
      <c r="D55" s="470" t="s">
        <v>317</v>
      </c>
      <c r="E55" s="470"/>
      <c r="F55" s="470"/>
      <c r="G55" s="470"/>
      <c r="H55" s="470"/>
      <c r="I55" s="113">
        <v>31780346914</v>
      </c>
      <c r="J55" s="113">
        <f>+I55</f>
        <v>31780346914</v>
      </c>
      <c r="K55" s="114">
        <f t="shared" ref="K55:K57" si="4">+I55-J55</f>
        <v>0</v>
      </c>
      <c r="L55" s="176" t="s">
        <v>746</v>
      </c>
      <c r="M55" s="202" t="s">
        <v>768</v>
      </c>
      <c r="N55" s="173" t="s">
        <v>737</v>
      </c>
      <c r="O55" s="45" t="s">
        <v>769</v>
      </c>
      <c r="Q55" s="198"/>
    </row>
    <row r="56" spans="2:19" ht="48.75" customHeight="1">
      <c r="B56" s="45" t="s">
        <v>281</v>
      </c>
      <c r="C56" s="43" t="s">
        <v>258</v>
      </c>
      <c r="D56" s="470" t="s">
        <v>321</v>
      </c>
      <c r="E56" s="470"/>
      <c r="F56" s="470"/>
      <c r="G56" s="470"/>
      <c r="H56" s="470"/>
      <c r="I56" s="113">
        <v>10011835832</v>
      </c>
      <c r="J56" s="113">
        <f>+I56</f>
        <v>10011835832</v>
      </c>
      <c r="K56" s="114">
        <f t="shared" si="4"/>
        <v>0</v>
      </c>
      <c r="L56" s="176" t="s">
        <v>746</v>
      </c>
      <c r="M56" s="202" t="s">
        <v>768</v>
      </c>
      <c r="N56" s="173" t="s">
        <v>737</v>
      </c>
      <c r="O56" s="45" t="s">
        <v>769</v>
      </c>
      <c r="Q56" s="198"/>
    </row>
    <row r="57" spans="2:19" ht="46.5" customHeight="1">
      <c r="B57" s="29" t="s">
        <v>338</v>
      </c>
      <c r="C57" s="44" t="s">
        <v>203</v>
      </c>
      <c r="D57" s="419" t="s">
        <v>341</v>
      </c>
      <c r="E57" s="419"/>
      <c r="F57" s="419"/>
      <c r="G57" s="419"/>
      <c r="H57" s="419"/>
      <c r="I57" s="111">
        <v>33000000000</v>
      </c>
      <c r="J57" s="111">
        <v>0</v>
      </c>
      <c r="K57" s="112">
        <f t="shared" si="4"/>
        <v>33000000000</v>
      </c>
      <c r="L57" s="176" t="s">
        <v>764</v>
      </c>
      <c r="M57" s="35" t="s">
        <v>740</v>
      </c>
      <c r="N57" s="173" t="s">
        <v>737</v>
      </c>
      <c r="O57" s="256" t="s">
        <v>758</v>
      </c>
      <c r="Q57" s="257"/>
    </row>
    <row r="58" spans="2:19" ht="41.25" customHeight="1">
      <c r="B58" s="620" t="s">
        <v>376</v>
      </c>
      <c r="C58" s="621"/>
      <c r="D58" s="620">
        <v>3</v>
      </c>
      <c r="E58" s="622"/>
      <c r="F58" s="622"/>
      <c r="G58" s="622"/>
      <c r="H58" s="621"/>
      <c r="I58" s="258">
        <f>SUM(I55:I57)</f>
        <v>74792182746</v>
      </c>
      <c r="J58" s="258">
        <f>SUM(J55:J57)</f>
        <v>41792182746</v>
      </c>
      <c r="K58" s="258">
        <f>SUM(K55:K57)</f>
        <v>33000000000</v>
      </c>
      <c r="L58" s="258">
        <f>SUM(L55:L57)</f>
        <v>0</v>
      </c>
      <c r="M58" s="259"/>
      <c r="N58" s="105"/>
      <c r="P58" s="3"/>
      <c r="Q58" s="3"/>
      <c r="R58" s="3"/>
    </row>
    <row r="59" spans="2:19" ht="83.25" customHeight="1">
      <c r="B59" s="11"/>
      <c r="C59" s="6"/>
      <c r="D59" s="6"/>
      <c r="E59" s="6"/>
      <c r="F59" s="8"/>
      <c r="G59" s="9"/>
      <c r="H59" s="10"/>
      <c r="I59" s="9"/>
      <c r="J59" s="8"/>
      <c r="K59" s="9"/>
      <c r="L59" s="6"/>
      <c r="M59" s="17"/>
      <c r="N59" s="18"/>
    </row>
    <row r="60" spans="2:19">
      <c r="B60" s="451"/>
      <c r="C60" s="451"/>
      <c r="D60" s="451"/>
      <c r="E60" s="451"/>
      <c r="F60" s="451"/>
      <c r="G60" s="451"/>
      <c r="H60" s="451"/>
      <c r="I60" s="451"/>
      <c r="J60" s="451"/>
      <c r="K60" s="451"/>
      <c r="L60" s="451"/>
      <c r="M60" s="451"/>
      <c r="N60" s="73"/>
    </row>
    <row r="61" spans="2:19" ht="14.25" customHeight="1">
      <c r="B61" s="487"/>
      <c r="C61" s="487"/>
      <c r="D61" s="487"/>
      <c r="E61" s="487"/>
      <c r="F61" s="487"/>
      <c r="G61" s="487"/>
      <c r="H61" s="487"/>
      <c r="I61" s="487"/>
      <c r="J61" s="487"/>
      <c r="K61" s="487"/>
      <c r="L61" s="487"/>
      <c r="M61" s="487"/>
      <c r="N61" s="68"/>
    </row>
    <row r="62" spans="2:19" ht="14.25" customHeight="1">
      <c r="B62" s="487"/>
      <c r="C62" s="487"/>
      <c r="D62" s="487"/>
      <c r="E62" s="487"/>
      <c r="F62" s="487"/>
      <c r="G62" s="487"/>
      <c r="H62" s="487"/>
      <c r="I62" s="487"/>
      <c r="J62" s="487"/>
      <c r="K62" s="487"/>
      <c r="L62" s="487"/>
      <c r="M62" s="487"/>
      <c r="N62" s="68"/>
    </row>
    <row r="63" spans="2:19" ht="14.25" customHeight="1">
      <c r="B63" s="7"/>
      <c r="C63" s="7"/>
      <c r="D63" s="7"/>
      <c r="E63" s="7"/>
      <c r="F63" s="12"/>
      <c r="G63" s="7"/>
      <c r="H63" s="13"/>
      <c r="I63" s="7"/>
      <c r="J63" s="7"/>
      <c r="K63" s="7"/>
      <c r="L63" s="52"/>
      <c r="M63" s="7"/>
    </row>
    <row r="64" spans="2:19" ht="14.25" customHeight="1">
      <c r="B64" s="7"/>
      <c r="C64" s="7"/>
      <c r="D64" s="7"/>
      <c r="E64" s="7"/>
      <c r="F64" s="12"/>
      <c r="G64" s="7"/>
      <c r="H64" s="13"/>
      <c r="I64" s="7"/>
      <c r="J64" s="7"/>
      <c r="K64" s="7"/>
      <c r="L64" s="52"/>
      <c r="M64" s="7"/>
    </row>
    <row r="65" spans="2:13" ht="14.25" customHeight="1">
      <c r="B65" s="7"/>
      <c r="C65" s="7"/>
      <c r="D65" s="7"/>
      <c r="E65" s="7"/>
      <c r="F65" s="12"/>
      <c r="G65" s="7"/>
      <c r="H65" s="13"/>
      <c r="I65" s="7"/>
      <c r="J65" s="7"/>
      <c r="K65" s="7"/>
      <c r="L65" s="52"/>
      <c r="M65" s="7"/>
    </row>
    <row r="66" spans="2:13" ht="14.25" customHeight="1">
      <c r="B66" s="7"/>
      <c r="C66" s="7"/>
      <c r="D66" s="7"/>
      <c r="E66" s="7"/>
      <c r="F66" s="12"/>
      <c r="G66" s="7"/>
      <c r="H66" s="13"/>
      <c r="I66" s="7"/>
      <c r="J66" s="7"/>
      <c r="K66" s="7"/>
      <c r="L66" s="52"/>
      <c r="M66" s="7"/>
    </row>
    <row r="67" spans="2:13" ht="14.25" customHeight="1">
      <c r="B67" s="7"/>
      <c r="C67" s="7"/>
      <c r="D67" s="7"/>
      <c r="E67" s="7"/>
      <c r="F67" s="12"/>
      <c r="G67" s="7"/>
      <c r="H67" s="13"/>
      <c r="I67" s="7"/>
      <c r="J67" s="7"/>
      <c r="K67" s="7"/>
      <c r="L67" s="52"/>
      <c r="M67" s="7"/>
    </row>
    <row r="68" spans="2:13" ht="14.25" customHeight="1">
      <c r="B68" s="7"/>
      <c r="C68" s="7"/>
      <c r="D68" s="7"/>
      <c r="E68" s="7"/>
      <c r="F68" s="12"/>
      <c r="G68" s="7"/>
      <c r="H68" s="13"/>
      <c r="I68" s="7"/>
      <c r="J68" s="7"/>
      <c r="K68" s="7"/>
      <c r="L68" s="52"/>
      <c r="M68" s="7"/>
    </row>
    <row r="69" spans="2:13" ht="14.25" customHeight="1">
      <c r="B69" s="7"/>
      <c r="C69" s="7"/>
      <c r="D69" s="7"/>
      <c r="E69" s="7"/>
      <c r="F69" s="12"/>
      <c r="G69" s="7"/>
      <c r="H69" s="13"/>
      <c r="I69" s="7"/>
      <c r="J69" s="7"/>
      <c r="K69" s="7"/>
      <c r="L69" s="52"/>
      <c r="M69" s="7"/>
    </row>
  </sheetData>
  <autoFilter ref="B54:M58" xr:uid="{00000000-0001-0000-0000-000000000000}">
    <filterColumn colId="2" showButton="0"/>
    <filterColumn colId="3" showButton="0"/>
    <filterColumn colId="4" showButton="0"/>
    <filterColumn colId="5" showButton="0"/>
    <filterColumn colId="10" showButton="0"/>
  </autoFilter>
  <mergeCells count="177">
    <mergeCell ref="B62:G62"/>
    <mergeCell ref="H62:M62"/>
    <mergeCell ref="B58:C58"/>
    <mergeCell ref="D58:H58"/>
    <mergeCell ref="B60:G60"/>
    <mergeCell ref="H60:M60"/>
    <mergeCell ref="B61:G61"/>
    <mergeCell ref="H61:M61"/>
    <mergeCell ref="B52:M52"/>
    <mergeCell ref="B53:M53"/>
    <mergeCell ref="D54:H54"/>
    <mergeCell ref="D55:H55"/>
    <mergeCell ref="D56:H56"/>
    <mergeCell ref="D57:H57"/>
    <mergeCell ref="B50:C50"/>
    <mergeCell ref="D50:E50"/>
    <mergeCell ref="F50:H50"/>
    <mergeCell ref="I50:K50"/>
    <mergeCell ref="L50:M50"/>
    <mergeCell ref="B51:M51"/>
    <mergeCell ref="B48:C48"/>
    <mergeCell ref="D48:E48"/>
    <mergeCell ref="F48:H48"/>
    <mergeCell ref="I48:K48"/>
    <mergeCell ref="L48:M48"/>
    <mergeCell ref="B49:C49"/>
    <mergeCell ref="D49:E49"/>
    <mergeCell ref="F49:H49"/>
    <mergeCell ref="I49:K49"/>
    <mergeCell ref="L49:M49"/>
    <mergeCell ref="B43:M43"/>
    <mergeCell ref="B44:M44"/>
    <mergeCell ref="B46:M46"/>
    <mergeCell ref="B47:C47"/>
    <mergeCell ref="D47:E47"/>
    <mergeCell ref="F47:H47"/>
    <mergeCell ref="I47:K47"/>
    <mergeCell ref="L47:M47"/>
    <mergeCell ref="C41:E41"/>
    <mergeCell ref="F41:G41"/>
    <mergeCell ref="H41:I41"/>
    <mergeCell ref="J41:K41"/>
    <mergeCell ref="C42:E42"/>
    <mergeCell ref="F42:G42"/>
    <mergeCell ref="H42:I42"/>
    <mergeCell ref="J42:K42"/>
    <mergeCell ref="C39:E39"/>
    <mergeCell ref="F39:G39"/>
    <mergeCell ref="H39:I39"/>
    <mergeCell ref="J39:K39"/>
    <mergeCell ref="C40:E40"/>
    <mergeCell ref="F40:G40"/>
    <mergeCell ref="H40:I40"/>
    <mergeCell ref="J40:K40"/>
    <mergeCell ref="C37:E37"/>
    <mergeCell ref="F37:G37"/>
    <mergeCell ref="H37:I37"/>
    <mergeCell ref="J37:K37"/>
    <mergeCell ref="C38:E38"/>
    <mergeCell ref="F38:G38"/>
    <mergeCell ref="H38:I38"/>
    <mergeCell ref="J38:K38"/>
    <mergeCell ref="C35:E35"/>
    <mergeCell ref="F35:G35"/>
    <mergeCell ref="H35:I35"/>
    <mergeCell ref="J35:K35"/>
    <mergeCell ref="C36:E36"/>
    <mergeCell ref="F36:G36"/>
    <mergeCell ref="H36:I36"/>
    <mergeCell ref="J36:K36"/>
    <mergeCell ref="B31:G31"/>
    <mergeCell ref="H31:I31"/>
    <mergeCell ref="J31:K31"/>
    <mergeCell ref="B33:M33"/>
    <mergeCell ref="C34:E34"/>
    <mergeCell ref="F34:G34"/>
    <mergeCell ref="H34:I34"/>
    <mergeCell ref="J34:K34"/>
    <mergeCell ref="C29:E29"/>
    <mergeCell ref="F29:G29"/>
    <mergeCell ref="H29:I29"/>
    <mergeCell ref="J29:K29"/>
    <mergeCell ref="C30:E30"/>
    <mergeCell ref="F30:G30"/>
    <mergeCell ref="H30:I30"/>
    <mergeCell ref="J30:K30"/>
    <mergeCell ref="C27:E27"/>
    <mergeCell ref="F27:G27"/>
    <mergeCell ref="H27:I27"/>
    <mergeCell ref="J27:K27"/>
    <mergeCell ref="C28:E28"/>
    <mergeCell ref="F28:G28"/>
    <mergeCell ref="H28:I28"/>
    <mergeCell ref="J28:K28"/>
    <mergeCell ref="C25:E25"/>
    <mergeCell ref="F25:G25"/>
    <mergeCell ref="H25:I25"/>
    <mergeCell ref="J25:K25"/>
    <mergeCell ref="C26:E26"/>
    <mergeCell ref="F26:G26"/>
    <mergeCell ref="H26:I26"/>
    <mergeCell ref="J26:K26"/>
    <mergeCell ref="C22:E22"/>
    <mergeCell ref="F22:G22"/>
    <mergeCell ref="H22:I22"/>
    <mergeCell ref="J22:K22"/>
    <mergeCell ref="B23:G23"/>
    <mergeCell ref="H23:I23"/>
    <mergeCell ref="J23:K23"/>
    <mergeCell ref="C20:E20"/>
    <mergeCell ref="F20:G20"/>
    <mergeCell ref="H20:I20"/>
    <mergeCell ref="J20:K20"/>
    <mergeCell ref="C21:E21"/>
    <mergeCell ref="F21:G21"/>
    <mergeCell ref="H21:I21"/>
    <mergeCell ref="J21:K21"/>
    <mergeCell ref="C18:E18"/>
    <mergeCell ref="F18:G18"/>
    <mergeCell ref="H18:I18"/>
    <mergeCell ref="J18:K18"/>
    <mergeCell ref="C19:E19"/>
    <mergeCell ref="F19:G19"/>
    <mergeCell ref="H19:I19"/>
    <mergeCell ref="J19:K19"/>
    <mergeCell ref="B15:M15"/>
    <mergeCell ref="C16:E16"/>
    <mergeCell ref="F16:G16"/>
    <mergeCell ref="H16:I16"/>
    <mergeCell ref="J16:K16"/>
    <mergeCell ref="C17:E17"/>
    <mergeCell ref="F17:G17"/>
    <mergeCell ref="H17:I17"/>
    <mergeCell ref="J17:K17"/>
    <mergeCell ref="B12:M12"/>
    <mergeCell ref="B9:C9"/>
    <mergeCell ref="D9:E9"/>
    <mergeCell ref="F9:H9"/>
    <mergeCell ref="I9:K9"/>
    <mergeCell ref="L9:M9"/>
    <mergeCell ref="B10:C10"/>
    <mergeCell ref="D10:E10"/>
    <mergeCell ref="F10:H10"/>
    <mergeCell ref="I10:K10"/>
    <mergeCell ref="L10:M10"/>
    <mergeCell ref="B8:C8"/>
    <mergeCell ref="D8:E8"/>
    <mergeCell ref="F8:H8"/>
    <mergeCell ref="I8:K8"/>
    <mergeCell ref="L8:M8"/>
    <mergeCell ref="B11:C11"/>
    <mergeCell ref="D11:E11"/>
    <mergeCell ref="F11:H11"/>
    <mergeCell ref="I11:K11"/>
    <mergeCell ref="L11:M11"/>
    <mergeCell ref="B6:C6"/>
    <mergeCell ref="D6:E6"/>
    <mergeCell ref="F6:H6"/>
    <mergeCell ref="I6:K6"/>
    <mergeCell ref="L6:M6"/>
    <mergeCell ref="B7:C7"/>
    <mergeCell ref="D7:E7"/>
    <mergeCell ref="F7:H7"/>
    <mergeCell ref="I7:K7"/>
    <mergeCell ref="L7:M7"/>
    <mergeCell ref="B1:M1"/>
    <mergeCell ref="B2:M3"/>
    <mergeCell ref="B4:C4"/>
    <mergeCell ref="D4:E4"/>
    <mergeCell ref="F4:H4"/>
    <mergeCell ref="I4:K4"/>
    <mergeCell ref="L4:M4"/>
    <mergeCell ref="B5:C5"/>
    <mergeCell ref="D5:E5"/>
    <mergeCell ref="F5:H5"/>
    <mergeCell ref="I5:K5"/>
    <mergeCell ref="L5:M5"/>
  </mergeCells>
  <pageMargins left="0.25" right="0.25" top="0.75" bottom="0.75" header="0.3" footer="0.3"/>
  <pageSetup scale="33" fitToHeight="0" orientation="portrait" r:id="rId1"/>
  <headerFooter>
    <oddHeader>&amp;L&amp;G&amp;C&amp;"Verdana,Normal"
&amp;"Verdana,Negrita"PLAN ESTRATÉGICO DE INVERSIONES&amp;R&amp;"Calibri,Normal"&amp;K000000 Información pública&amp;1#&amp;KFF0000
&amp;"Verdana,Normal"&amp;10&amp;K000000
&amp;P de &amp;N</oddHeader>
    <oddFooter xml:space="preserve">&amp;L&amp;"Verdana,Normal"&amp;9F-CA-11&amp;C&amp;"Verdana,Normal"&amp;9Versión: 2&amp;R&amp;"Verdana,Normal"&amp;9Subdirección General de 
Inversiones, Seguimiento y
 Evaluación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2D424-EBF2-4807-BEC7-5CEF06755C97}">
  <sheetPr>
    <pageSetUpPr fitToPage="1"/>
  </sheetPr>
  <dimension ref="A1:T36"/>
  <sheetViews>
    <sheetView workbookViewId="0"/>
  </sheetViews>
  <sheetFormatPr baseColWidth="10" defaultColWidth="9.33203125" defaultRowHeight="14.25" customHeight="1" outlineLevelRow="1"/>
  <cols>
    <col min="1" max="1" width="23.5" style="1" customWidth="1"/>
    <col min="2" max="2" width="25" style="1" customWidth="1"/>
    <col min="3" max="3" width="18.83203125" style="1" customWidth="1"/>
    <col min="4" max="4" width="5.83203125" style="1" customWidth="1"/>
    <col min="5" max="5" width="25.33203125" style="1" customWidth="1"/>
    <col min="6" max="6" width="21.83203125" style="3" customWidth="1"/>
    <col min="7" max="7" width="9.5" style="1" customWidth="1"/>
    <col min="8" max="8" width="9.1640625" style="5" customWidth="1"/>
    <col min="9" max="9" width="25.5" style="1" customWidth="1"/>
    <col min="10" max="10" width="26.6640625" style="1" customWidth="1"/>
    <col min="11" max="11" width="27.1640625" style="1" customWidth="1"/>
    <col min="12" max="12" width="40.6640625" style="68" customWidth="1"/>
    <col min="13" max="13" width="25.83203125" style="1" customWidth="1"/>
    <col min="14" max="14" width="29.1640625" style="1" customWidth="1"/>
    <col min="15" max="15" width="30.1640625" style="1" customWidth="1"/>
    <col min="16" max="16" width="90.83203125" style="1" customWidth="1"/>
    <col min="17" max="17" width="83.83203125" style="1" customWidth="1"/>
    <col min="18" max="18" width="63.1640625" style="1" customWidth="1"/>
    <col min="19" max="19" width="28.6640625" style="1" customWidth="1"/>
    <col min="20" max="20" width="26.83203125" style="1" bestFit="1" customWidth="1"/>
    <col min="21" max="16384" width="9.33203125" style="1"/>
  </cols>
  <sheetData>
    <row r="1" spans="1:20">
      <c r="B1" s="390"/>
      <c r="C1" s="390"/>
      <c r="D1" s="390"/>
      <c r="E1" s="390"/>
      <c r="F1" s="390"/>
      <c r="G1" s="390"/>
      <c r="H1" s="390"/>
      <c r="I1" s="390"/>
      <c r="J1" s="390"/>
      <c r="K1" s="390"/>
      <c r="L1" s="390"/>
      <c r="M1" s="390"/>
      <c r="N1" s="73"/>
    </row>
    <row r="2" spans="1:20" ht="30" customHeight="1">
      <c r="A2" s="14" t="s">
        <v>743</v>
      </c>
      <c r="B2" s="14" t="s">
        <v>32</v>
      </c>
      <c r="C2" s="404" t="s">
        <v>33</v>
      </c>
      <c r="D2" s="404"/>
      <c r="E2" s="404"/>
      <c r="F2" s="404" t="s">
        <v>34</v>
      </c>
      <c r="G2" s="404"/>
      <c r="H2" s="404" t="s">
        <v>35</v>
      </c>
      <c r="I2" s="404"/>
      <c r="J2" s="404" t="s">
        <v>36</v>
      </c>
      <c r="K2" s="404"/>
      <c r="L2" s="14" t="s">
        <v>37</v>
      </c>
      <c r="M2" s="14" t="s">
        <v>741</v>
      </c>
      <c r="N2" s="14" t="s">
        <v>729</v>
      </c>
      <c r="O2" s="235" t="s">
        <v>736</v>
      </c>
      <c r="P2" s="14" t="s">
        <v>38</v>
      </c>
    </row>
    <row r="3" spans="1:20" ht="55.5" customHeight="1" outlineLevel="1">
      <c r="A3" s="173" t="s">
        <v>744</v>
      </c>
      <c r="B3" s="28" t="s">
        <v>40</v>
      </c>
      <c r="C3" s="399" t="s">
        <v>44</v>
      </c>
      <c r="D3" s="399"/>
      <c r="E3" s="399"/>
      <c r="F3" s="624">
        <v>89137132435</v>
      </c>
      <c r="G3" s="624"/>
      <c r="H3" s="617">
        <v>0</v>
      </c>
      <c r="I3" s="617"/>
      <c r="J3" s="617">
        <f t="shared" ref="J3:J7" si="0">+F3+H3</f>
        <v>89137132435</v>
      </c>
      <c r="K3" s="617"/>
      <c r="L3" s="60" t="str">
        <f>+'[3]Formato PEI (observaciones)'!K48</f>
        <v>Ministerio de Vivienda, Ciudad y Territorio</v>
      </c>
      <c r="M3" s="245">
        <v>90919875084</v>
      </c>
      <c r="N3" s="173" t="s">
        <v>745</v>
      </c>
      <c r="O3" s="47" t="s">
        <v>737</v>
      </c>
      <c r="P3" s="34"/>
    </row>
    <row r="4" spans="1:20" ht="51.75" customHeight="1" outlineLevel="1">
      <c r="A4" s="173" t="s">
        <v>744</v>
      </c>
      <c r="B4" s="28" t="s">
        <v>48</v>
      </c>
      <c r="C4" s="399" t="s">
        <v>49</v>
      </c>
      <c r="D4" s="399"/>
      <c r="E4" s="399"/>
      <c r="F4" s="617">
        <v>2040317423</v>
      </c>
      <c r="G4" s="617"/>
      <c r="H4" s="617">
        <v>0</v>
      </c>
      <c r="I4" s="617"/>
      <c r="J4" s="617">
        <f t="shared" si="0"/>
        <v>2040317423</v>
      </c>
      <c r="K4" s="617"/>
      <c r="L4" s="60" t="s">
        <v>50</v>
      </c>
      <c r="M4" s="173" t="s">
        <v>746</v>
      </c>
      <c r="N4" s="227" t="s">
        <v>730</v>
      </c>
      <c r="O4" s="202" t="s">
        <v>747</v>
      </c>
      <c r="P4" s="224" t="s">
        <v>731</v>
      </c>
    </row>
    <row r="5" spans="1:20" ht="54.75" customHeight="1" outlineLevel="1">
      <c r="A5" s="173" t="s">
        <v>744</v>
      </c>
      <c r="B5" s="28" t="s">
        <v>48</v>
      </c>
      <c r="C5" s="399" t="s">
        <v>51</v>
      </c>
      <c r="D5" s="399"/>
      <c r="E5" s="399"/>
      <c r="F5" s="617">
        <v>24844000000</v>
      </c>
      <c r="G5" s="617"/>
      <c r="H5" s="617">
        <v>0</v>
      </c>
      <c r="I5" s="617"/>
      <c r="J5" s="617">
        <f t="shared" si="0"/>
        <v>24844000000</v>
      </c>
      <c r="K5" s="617"/>
      <c r="L5" s="60" t="s">
        <v>50</v>
      </c>
      <c r="M5" s="173" t="s">
        <v>746</v>
      </c>
      <c r="N5" s="227" t="s">
        <v>730</v>
      </c>
      <c r="O5" s="202" t="s">
        <v>747</v>
      </c>
      <c r="P5" s="224" t="s">
        <v>732</v>
      </c>
    </row>
    <row r="6" spans="1:20" ht="43.5" customHeight="1" outlineLevel="1">
      <c r="A6" s="173" t="s">
        <v>744</v>
      </c>
      <c r="B6" s="28" t="s">
        <v>48</v>
      </c>
      <c r="C6" s="399" t="s">
        <v>52</v>
      </c>
      <c r="D6" s="399"/>
      <c r="E6" s="399"/>
      <c r="F6" s="617">
        <v>33417519388</v>
      </c>
      <c r="G6" s="617"/>
      <c r="H6" s="617">
        <v>0</v>
      </c>
      <c r="I6" s="617"/>
      <c r="J6" s="617">
        <f t="shared" si="0"/>
        <v>33417519388</v>
      </c>
      <c r="K6" s="617"/>
      <c r="L6" s="60" t="s">
        <v>50</v>
      </c>
      <c r="M6" s="173" t="s">
        <v>746</v>
      </c>
      <c r="N6" s="227" t="s">
        <v>730</v>
      </c>
      <c r="O6" s="202" t="s">
        <v>747</v>
      </c>
      <c r="P6" s="224" t="s">
        <v>733</v>
      </c>
    </row>
    <row r="7" spans="1:20" ht="52.5" customHeight="1" outlineLevel="1">
      <c r="A7" s="173" t="s">
        <v>744</v>
      </c>
      <c r="B7" s="28" t="s">
        <v>48</v>
      </c>
      <c r="C7" s="399" t="s">
        <v>53</v>
      </c>
      <c r="D7" s="399"/>
      <c r="E7" s="399"/>
      <c r="F7" s="617">
        <v>1523936656</v>
      </c>
      <c r="G7" s="617"/>
      <c r="H7" s="617">
        <v>0</v>
      </c>
      <c r="I7" s="617"/>
      <c r="J7" s="617">
        <f t="shared" si="0"/>
        <v>1523936656</v>
      </c>
      <c r="K7" s="617"/>
      <c r="L7" s="60" t="s">
        <v>50</v>
      </c>
      <c r="M7" s="173" t="s">
        <v>746</v>
      </c>
      <c r="N7" s="227" t="s">
        <v>730</v>
      </c>
      <c r="O7" s="202" t="s">
        <v>747</v>
      </c>
      <c r="P7" s="202" t="s">
        <v>734</v>
      </c>
    </row>
    <row r="8" spans="1:20" ht="38.25" customHeight="1" outlineLevel="1">
      <c r="A8" s="173" t="s">
        <v>22</v>
      </c>
      <c r="B8" s="28" t="s">
        <v>57</v>
      </c>
      <c r="C8" s="399" t="s">
        <v>58</v>
      </c>
      <c r="D8" s="399"/>
      <c r="E8" s="399"/>
      <c r="F8" s="617">
        <v>3000000000</v>
      </c>
      <c r="G8" s="617"/>
      <c r="H8" s="617">
        <v>0</v>
      </c>
      <c r="I8" s="617"/>
      <c r="J8" s="617">
        <f t="shared" ref="J8:J18" si="1">+H8+F8</f>
        <v>3000000000</v>
      </c>
      <c r="K8" s="617"/>
      <c r="L8" s="60" t="s">
        <v>59</v>
      </c>
      <c r="M8" s="245">
        <v>34695717555</v>
      </c>
      <c r="N8" s="35" t="s">
        <v>735</v>
      </c>
      <c r="O8" s="173" t="s">
        <v>749</v>
      </c>
      <c r="P8" s="34" t="s">
        <v>750</v>
      </c>
    </row>
    <row r="9" spans="1:20" ht="43.5" customHeight="1" outlineLevel="1">
      <c r="A9" s="173" t="s">
        <v>22</v>
      </c>
      <c r="B9" s="28" t="s">
        <v>57</v>
      </c>
      <c r="C9" s="399" t="s">
        <v>60</v>
      </c>
      <c r="D9" s="399"/>
      <c r="E9" s="399"/>
      <c r="F9" s="617">
        <v>700000000</v>
      </c>
      <c r="G9" s="617"/>
      <c r="H9" s="617">
        <v>0</v>
      </c>
      <c r="I9" s="617"/>
      <c r="J9" s="617">
        <f t="shared" si="1"/>
        <v>700000000</v>
      </c>
      <c r="K9" s="617"/>
      <c r="L9" s="60" t="s">
        <v>59</v>
      </c>
      <c r="M9" s="245">
        <v>37612282301</v>
      </c>
      <c r="N9" s="35" t="s">
        <v>735</v>
      </c>
      <c r="O9" s="173" t="s">
        <v>749</v>
      </c>
      <c r="P9" s="34" t="s">
        <v>751</v>
      </c>
    </row>
    <row r="10" spans="1:20" ht="63" customHeight="1" outlineLevel="1">
      <c r="A10" s="260" t="s">
        <v>22</v>
      </c>
      <c r="B10" s="28" t="s">
        <v>57</v>
      </c>
      <c r="C10" s="399" t="s">
        <v>66</v>
      </c>
      <c r="D10" s="399"/>
      <c r="E10" s="399"/>
      <c r="F10" s="617">
        <v>31353000000</v>
      </c>
      <c r="G10" s="617"/>
      <c r="H10" s="617">
        <v>0</v>
      </c>
      <c r="I10" s="617"/>
      <c r="J10" s="617">
        <f t="shared" si="1"/>
        <v>31353000000</v>
      </c>
      <c r="K10" s="617"/>
      <c r="L10" s="60" t="s">
        <v>59</v>
      </c>
      <c r="M10" s="245">
        <v>46260956740</v>
      </c>
      <c r="N10" s="35" t="s">
        <v>735</v>
      </c>
      <c r="O10" s="173" t="s">
        <v>749</v>
      </c>
      <c r="P10" s="34" t="s">
        <v>752</v>
      </c>
    </row>
    <row r="11" spans="1:20" ht="65.25" customHeight="1" outlineLevel="1">
      <c r="A11" s="173" t="s">
        <v>22</v>
      </c>
      <c r="B11" s="28" t="s">
        <v>57</v>
      </c>
      <c r="C11" s="399" t="s">
        <v>67</v>
      </c>
      <c r="D11" s="399"/>
      <c r="E11" s="399"/>
      <c r="F11" s="617">
        <v>5000000000</v>
      </c>
      <c r="G11" s="617"/>
      <c r="H11" s="617">
        <v>0</v>
      </c>
      <c r="I11" s="617"/>
      <c r="J11" s="617">
        <f t="shared" si="1"/>
        <v>5000000000</v>
      </c>
      <c r="K11" s="617"/>
      <c r="L11" s="60" t="s">
        <v>59</v>
      </c>
      <c r="M11" s="245">
        <v>6000000000</v>
      </c>
      <c r="N11" s="67" t="s">
        <v>735</v>
      </c>
      <c r="O11" s="173" t="s">
        <v>749</v>
      </c>
      <c r="P11" s="34" t="s">
        <v>753</v>
      </c>
    </row>
    <row r="12" spans="1:20" ht="88.5" customHeight="1" outlineLevel="1">
      <c r="A12" s="173" t="s">
        <v>27</v>
      </c>
      <c r="B12" s="28" t="s">
        <v>203</v>
      </c>
      <c r="C12" s="399" t="s">
        <v>207</v>
      </c>
      <c r="D12" s="399"/>
      <c r="E12" s="399"/>
      <c r="F12" s="617">
        <v>602785224502.61169</v>
      </c>
      <c r="G12" s="617"/>
      <c r="H12" s="617">
        <v>0</v>
      </c>
      <c r="I12" s="617"/>
      <c r="J12" s="617">
        <f t="shared" si="1"/>
        <v>602785224502.61169</v>
      </c>
      <c r="K12" s="617"/>
      <c r="L12" s="60" t="s">
        <v>208</v>
      </c>
      <c r="M12" s="245">
        <f>15000000000+31827000000+54636000000+56275000000+57964000000+602785000000</f>
        <v>818487000000</v>
      </c>
      <c r="N12" s="246" t="s">
        <v>757</v>
      </c>
      <c r="O12" s="173" t="s">
        <v>737</v>
      </c>
      <c r="P12" s="34" t="s">
        <v>758</v>
      </c>
      <c r="Q12" s="173" t="s">
        <v>759</v>
      </c>
      <c r="R12" s="138"/>
    </row>
    <row r="13" spans="1:20" ht="45.75" customHeight="1" outlineLevel="1">
      <c r="A13" s="173" t="s">
        <v>27</v>
      </c>
      <c r="B13" s="28" t="s">
        <v>203</v>
      </c>
      <c r="C13" s="399" t="s">
        <v>210</v>
      </c>
      <c r="D13" s="399"/>
      <c r="E13" s="399"/>
      <c r="F13" s="617">
        <v>666483582568</v>
      </c>
      <c r="G13" s="617"/>
      <c r="H13" s="617">
        <v>0</v>
      </c>
      <c r="I13" s="617"/>
      <c r="J13" s="617">
        <f t="shared" si="1"/>
        <v>666483582568</v>
      </c>
      <c r="K13" s="617"/>
      <c r="L13" s="60" t="s">
        <v>208</v>
      </c>
      <c r="M13" s="245">
        <v>666484000000</v>
      </c>
      <c r="N13" s="35" t="s">
        <v>757</v>
      </c>
      <c r="O13" s="173" t="s">
        <v>737</v>
      </c>
      <c r="P13" s="34" t="s">
        <v>760</v>
      </c>
      <c r="Q13" s="173" t="s">
        <v>761</v>
      </c>
      <c r="R13" s="138">
        <f>10000000000+37132000000+54636000000+56275000000+57964000000</f>
        <v>216007000000</v>
      </c>
      <c r="S13" s="138">
        <f>83584000000+86091000000+88674000000+91334000000+100794</f>
        <v>349683100794</v>
      </c>
      <c r="T13" s="247">
        <f>+S13+R13</f>
        <v>565690100794</v>
      </c>
    </row>
    <row r="14" spans="1:20" ht="45.75" customHeight="1" outlineLevel="1">
      <c r="A14" s="173" t="s">
        <v>27</v>
      </c>
      <c r="B14" s="28" t="s">
        <v>203</v>
      </c>
      <c r="C14" s="399" t="s">
        <v>211</v>
      </c>
      <c r="D14" s="399"/>
      <c r="E14" s="399"/>
      <c r="F14" s="617">
        <v>1041957550883</v>
      </c>
      <c r="G14" s="617"/>
      <c r="H14" s="617">
        <v>0</v>
      </c>
      <c r="I14" s="617"/>
      <c r="J14" s="617">
        <f t="shared" si="1"/>
        <v>1041957550883</v>
      </c>
      <c r="K14" s="617"/>
      <c r="L14" s="60" t="s">
        <v>208</v>
      </c>
      <c r="M14" s="245">
        <f>1041958000000</f>
        <v>1041958000000</v>
      </c>
      <c r="N14" s="35" t="s">
        <v>757</v>
      </c>
      <c r="O14" s="173" t="s">
        <v>737</v>
      </c>
      <c r="P14" s="34" t="s">
        <v>758</v>
      </c>
      <c r="Q14" s="248" t="s">
        <v>762</v>
      </c>
      <c r="R14" s="138">
        <f>11500000000+ 37132000000+54636000000+84413000000+86946000000</f>
        <v>274627000000</v>
      </c>
    </row>
    <row r="15" spans="1:20" ht="45.75" customHeight="1" outlineLevel="1">
      <c r="A15" s="173" t="s">
        <v>27</v>
      </c>
      <c r="B15" s="28" t="s">
        <v>203</v>
      </c>
      <c r="C15" s="399" t="s">
        <v>213</v>
      </c>
      <c r="D15" s="399"/>
      <c r="E15" s="399"/>
      <c r="F15" s="617">
        <v>434553424034.30597</v>
      </c>
      <c r="G15" s="617"/>
      <c r="H15" s="617">
        <v>0</v>
      </c>
      <c r="I15" s="617"/>
      <c r="J15" s="617">
        <f t="shared" si="1"/>
        <v>434553424034.30597</v>
      </c>
      <c r="K15" s="617"/>
      <c r="L15" s="60" t="s">
        <v>208</v>
      </c>
      <c r="M15" s="245">
        <v>434553000000</v>
      </c>
      <c r="N15" s="35" t="s">
        <v>757</v>
      </c>
      <c r="O15" s="173" t="s">
        <v>737</v>
      </c>
      <c r="P15" s="34" t="s">
        <v>758</v>
      </c>
      <c r="Q15" s="248" t="s">
        <v>763</v>
      </c>
    </row>
    <row r="16" spans="1:20" ht="45.75" customHeight="1" outlineLevel="1">
      <c r="A16" s="173" t="s">
        <v>27</v>
      </c>
      <c r="B16" s="28" t="s">
        <v>203</v>
      </c>
      <c r="C16" s="399" t="s">
        <v>227</v>
      </c>
      <c r="D16" s="399"/>
      <c r="E16" s="399"/>
      <c r="F16" s="617">
        <v>88000000000</v>
      </c>
      <c r="G16" s="617"/>
      <c r="H16" s="617">
        <v>22000000000</v>
      </c>
      <c r="I16" s="617"/>
      <c r="J16" s="617">
        <f t="shared" si="1"/>
        <v>110000000000</v>
      </c>
      <c r="K16" s="617"/>
      <c r="L16" s="60" t="s">
        <v>228</v>
      </c>
      <c r="M16" s="173" t="s">
        <v>764</v>
      </c>
      <c r="N16" s="35" t="s">
        <v>765</v>
      </c>
      <c r="O16" s="173" t="s">
        <v>737</v>
      </c>
      <c r="P16" s="189" t="s">
        <v>766</v>
      </c>
      <c r="Q16" s="173"/>
    </row>
    <row r="17" spans="1:18" ht="45.75" customHeight="1" outlineLevel="1">
      <c r="A17" s="173" t="s">
        <v>27</v>
      </c>
      <c r="B17" s="28" t="s">
        <v>203</v>
      </c>
      <c r="C17" s="399" t="s">
        <v>219</v>
      </c>
      <c r="D17" s="399"/>
      <c r="E17" s="399"/>
      <c r="F17" s="617">
        <v>169372000000</v>
      </c>
      <c r="G17" s="617"/>
      <c r="H17" s="617">
        <v>0</v>
      </c>
      <c r="I17" s="617"/>
      <c r="J17" s="617">
        <f t="shared" si="1"/>
        <v>169372000000</v>
      </c>
      <c r="K17" s="617"/>
      <c r="L17" s="60" t="s">
        <v>208</v>
      </c>
      <c r="M17" s="245">
        <v>191509000000</v>
      </c>
      <c r="N17" s="173" t="s">
        <v>770</v>
      </c>
      <c r="O17" s="249" t="s">
        <v>738</v>
      </c>
      <c r="P17" s="229" t="s">
        <v>739</v>
      </c>
    </row>
    <row r="18" spans="1:18" ht="45.75" customHeight="1" outlineLevel="1">
      <c r="A18" s="173" t="s">
        <v>27</v>
      </c>
      <c r="B18" s="28" t="s">
        <v>203</v>
      </c>
      <c r="C18" s="399" t="s">
        <v>221</v>
      </c>
      <c r="D18" s="399"/>
      <c r="E18" s="399"/>
      <c r="F18" s="617">
        <v>100000000000</v>
      </c>
      <c r="G18" s="617"/>
      <c r="H18" s="617">
        <v>0</v>
      </c>
      <c r="I18" s="617"/>
      <c r="J18" s="617">
        <f t="shared" si="1"/>
        <v>100000000000</v>
      </c>
      <c r="K18" s="617"/>
      <c r="L18" s="60" t="s">
        <v>208</v>
      </c>
      <c r="M18" s="245">
        <v>108000000000</v>
      </c>
      <c r="N18" s="173" t="s">
        <v>770</v>
      </c>
      <c r="O18" s="249" t="s">
        <v>738</v>
      </c>
      <c r="P18" s="229" t="s">
        <v>739</v>
      </c>
    </row>
    <row r="19" spans="1:18" ht="45.75" customHeight="1" outlineLevel="1">
      <c r="A19" s="625" t="s">
        <v>771</v>
      </c>
      <c r="B19" s="625"/>
      <c r="C19" s="626">
        <v>16</v>
      </c>
      <c r="D19" s="627"/>
      <c r="E19" s="628"/>
      <c r="F19" s="629">
        <f>SUM(F3:G18)</f>
        <v>3294167687889.918</v>
      </c>
      <c r="G19" s="630"/>
      <c r="H19" s="629">
        <f t="shared" ref="H19" si="2">SUM(H3:I18)</f>
        <v>22000000000</v>
      </c>
      <c r="I19" s="630"/>
      <c r="J19" s="629">
        <f t="shared" ref="J19" si="3">SUM(J3:K18)</f>
        <v>3316167687889.918</v>
      </c>
      <c r="K19" s="630"/>
      <c r="L19" s="261"/>
      <c r="M19" s="262">
        <f>SUM(M3:M18)</f>
        <v>3476479831680</v>
      </c>
      <c r="N19" s="263"/>
      <c r="O19" s="264"/>
      <c r="P19" s="264"/>
    </row>
    <row r="20" spans="1:18" ht="23.25" customHeight="1">
      <c r="B20" s="404" t="s">
        <v>241</v>
      </c>
      <c r="C20" s="404"/>
      <c r="D20" s="404"/>
      <c r="E20" s="404"/>
      <c r="F20" s="404"/>
      <c r="G20" s="404"/>
      <c r="H20" s="404"/>
      <c r="I20" s="404"/>
      <c r="J20" s="404"/>
      <c r="K20" s="404"/>
      <c r="L20" s="404"/>
      <c r="M20" s="404"/>
      <c r="N20" s="404"/>
    </row>
    <row r="21" spans="1:18" ht="46.5" customHeight="1">
      <c r="B21" s="41" t="s">
        <v>16</v>
      </c>
      <c r="C21" s="41" t="s">
        <v>32</v>
      </c>
      <c r="D21" s="464" t="s">
        <v>33</v>
      </c>
      <c r="E21" s="623"/>
      <c r="F21" s="623"/>
      <c r="G21" s="623"/>
      <c r="H21" s="623"/>
      <c r="I21" s="41" t="s">
        <v>232</v>
      </c>
      <c r="J21" s="41" t="s">
        <v>242</v>
      </c>
      <c r="K21" s="41" t="s">
        <v>243</v>
      </c>
      <c r="L21" s="14" t="s">
        <v>741</v>
      </c>
      <c r="M21" s="14" t="s">
        <v>729</v>
      </c>
      <c r="N21" s="228" t="s">
        <v>736</v>
      </c>
      <c r="O21" s="265" t="s">
        <v>38</v>
      </c>
      <c r="Q21" s="255"/>
    </row>
    <row r="22" spans="1:18" ht="102.75" customHeight="1">
      <c r="B22" s="45" t="s">
        <v>281</v>
      </c>
      <c r="C22" s="45" t="s">
        <v>258</v>
      </c>
      <c r="D22" s="470" t="s">
        <v>317</v>
      </c>
      <c r="E22" s="470"/>
      <c r="F22" s="470"/>
      <c r="G22" s="470"/>
      <c r="H22" s="470"/>
      <c r="I22" s="113">
        <v>31780346914</v>
      </c>
      <c r="J22" s="113">
        <f>+I22</f>
        <v>31780346914</v>
      </c>
      <c r="K22" s="114">
        <f t="shared" ref="K22:K24" si="4">+I22-J22</f>
        <v>0</v>
      </c>
      <c r="L22" s="176" t="s">
        <v>746</v>
      </c>
      <c r="M22" s="202" t="s">
        <v>768</v>
      </c>
      <c r="N22" s="173" t="s">
        <v>737</v>
      </c>
      <c r="O22" s="46" t="s">
        <v>769</v>
      </c>
      <c r="Q22" s="198"/>
    </row>
    <row r="23" spans="1:18" ht="48.75" customHeight="1">
      <c r="B23" s="45" t="s">
        <v>281</v>
      </c>
      <c r="C23" s="45" t="s">
        <v>258</v>
      </c>
      <c r="D23" s="470" t="s">
        <v>321</v>
      </c>
      <c r="E23" s="470"/>
      <c r="F23" s="470"/>
      <c r="G23" s="470"/>
      <c r="H23" s="470"/>
      <c r="I23" s="113">
        <v>10011835832</v>
      </c>
      <c r="J23" s="113">
        <f>+I23</f>
        <v>10011835832</v>
      </c>
      <c r="K23" s="114">
        <f t="shared" si="4"/>
        <v>0</v>
      </c>
      <c r="L23" s="176" t="s">
        <v>746</v>
      </c>
      <c r="M23" s="202" t="s">
        <v>768</v>
      </c>
      <c r="N23" s="173" t="s">
        <v>737</v>
      </c>
      <c r="O23" s="46" t="s">
        <v>769</v>
      </c>
      <c r="Q23" s="198"/>
    </row>
    <row r="24" spans="1:18" ht="46.5" customHeight="1">
      <c r="B24" s="29" t="s">
        <v>338</v>
      </c>
      <c r="C24" s="29" t="s">
        <v>203</v>
      </c>
      <c r="D24" s="419" t="s">
        <v>341</v>
      </c>
      <c r="E24" s="419"/>
      <c r="F24" s="419"/>
      <c r="G24" s="419"/>
      <c r="H24" s="419"/>
      <c r="I24" s="111">
        <v>33000000000</v>
      </c>
      <c r="J24" s="111">
        <v>0</v>
      </c>
      <c r="K24" s="112">
        <f t="shared" si="4"/>
        <v>33000000000</v>
      </c>
      <c r="L24" s="176" t="s">
        <v>764</v>
      </c>
      <c r="M24" s="35" t="s">
        <v>740</v>
      </c>
      <c r="N24" s="173" t="s">
        <v>737</v>
      </c>
      <c r="O24" s="266" t="s">
        <v>758</v>
      </c>
      <c r="Q24" s="257"/>
    </row>
    <row r="25" spans="1:18" ht="41.25" customHeight="1">
      <c r="B25" s="620" t="s">
        <v>771</v>
      </c>
      <c r="C25" s="621"/>
      <c r="D25" s="620">
        <v>3</v>
      </c>
      <c r="E25" s="622"/>
      <c r="F25" s="622"/>
      <c r="G25" s="622"/>
      <c r="H25" s="621"/>
      <c r="I25" s="258">
        <f>SUM(I22:I24)</f>
        <v>74792182746</v>
      </c>
      <c r="J25" s="258">
        <f>SUM(J22:J24)</f>
        <v>41792182746</v>
      </c>
      <c r="K25" s="258">
        <f>SUM(K22:K24)</f>
        <v>33000000000</v>
      </c>
      <c r="L25" s="258">
        <f>SUM(L22:L24)</f>
        <v>0</v>
      </c>
      <c r="M25" s="259"/>
      <c r="N25" s="105"/>
      <c r="P25" s="3"/>
      <c r="Q25" s="3"/>
      <c r="R25" s="3"/>
    </row>
    <row r="26" spans="1:18" ht="83.25" customHeight="1">
      <c r="B26" s="11"/>
      <c r="C26" s="6"/>
      <c r="D26" s="6"/>
      <c r="E26" s="6"/>
      <c r="F26" s="8"/>
      <c r="G26" s="9"/>
      <c r="H26" s="10"/>
      <c r="I26" s="9"/>
      <c r="J26" s="8"/>
      <c r="K26" s="9"/>
      <c r="L26" s="6"/>
      <c r="M26" s="17"/>
      <c r="N26" s="18"/>
    </row>
    <row r="27" spans="1:18">
      <c r="B27" s="451"/>
      <c r="C27" s="451"/>
      <c r="D27" s="451"/>
      <c r="E27" s="451"/>
      <c r="F27" s="451"/>
      <c r="G27" s="451"/>
      <c r="H27" s="451"/>
      <c r="I27" s="451"/>
      <c r="J27" s="451"/>
      <c r="K27" s="451"/>
      <c r="L27" s="451"/>
      <c r="M27" s="451"/>
      <c r="N27" s="73"/>
    </row>
    <row r="28" spans="1:18" ht="14.25" customHeight="1">
      <c r="B28" s="487"/>
      <c r="C28" s="487"/>
      <c r="D28" s="487"/>
      <c r="E28" s="487"/>
      <c r="F28" s="487"/>
      <c r="G28" s="487"/>
      <c r="H28" s="487"/>
      <c r="I28" s="487"/>
      <c r="J28" s="487"/>
      <c r="K28" s="487"/>
      <c r="L28" s="487"/>
      <c r="M28" s="487"/>
      <c r="N28" s="173" t="s">
        <v>745</v>
      </c>
      <c r="O28" s="1">
        <v>1</v>
      </c>
      <c r="P28" s="1" t="s">
        <v>813</v>
      </c>
    </row>
    <row r="29" spans="1:18" ht="14.25" customHeight="1">
      <c r="B29" s="487"/>
      <c r="C29" s="487"/>
      <c r="D29" s="487"/>
      <c r="E29" s="487"/>
      <c r="F29" s="487"/>
      <c r="G29" s="487"/>
      <c r="H29" s="487"/>
      <c r="I29" s="487"/>
      <c r="J29" s="487"/>
      <c r="K29" s="487"/>
      <c r="L29" s="487"/>
      <c r="M29" s="487"/>
      <c r="N29" s="35" t="s">
        <v>735</v>
      </c>
      <c r="O29" s="1">
        <v>4</v>
      </c>
      <c r="P29" s="1" t="s">
        <v>57</v>
      </c>
    </row>
    <row r="30" spans="1:18" ht="14.25" customHeight="1">
      <c r="B30" s="7"/>
      <c r="C30" s="7"/>
      <c r="D30" s="7"/>
      <c r="E30" s="7"/>
      <c r="F30" s="12"/>
      <c r="G30" s="7"/>
      <c r="H30" s="13"/>
      <c r="I30" s="7"/>
      <c r="J30" s="7"/>
      <c r="K30" s="7"/>
      <c r="L30" s="52"/>
      <c r="M30" s="7"/>
      <c r="N30" s="227" t="s">
        <v>730</v>
      </c>
      <c r="O30" s="1">
        <v>4</v>
      </c>
      <c r="P30" s="28" t="s">
        <v>48</v>
      </c>
    </row>
    <row r="31" spans="1:18" ht="14.25" customHeight="1">
      <c r="B31" s="7"/>
      <c r="C31" s="7"/>
      <c r="D31" s="7"/>
      <c r="E31" s="7"/>
      <c r="F31" s="12"/>
      <c r="G31" s="7"/>
      <c r="H31" s="13"/>
      <c r="I31" s="7"/>
      <c r="J31" s="7"/>
      <c r="K31" s="7"/>
      <c r="L31" s="52"/>
      <c r="M31" s="7"/>
      <c r="N31" s="35" t="s">
        <v>765</v>
      </c>
      <c r="O31" s="1">
        <v>5</v>
      </c>
      <c r="P31" s="1" t="s">
        <v>203</v>
      </c>
    </row>
    <row r="32" spans="1:18" ht="14.25" customHeight="1">
      <c r="B32" s="7"/>
      <c r="C32" s="7"/>
      <c r="D32" s="7"/>
      <c r="E32" s="7"/>
      <c r="F32" s="12"/>
      <c r="G32" s="7"/>
      <c r="H32" s="13"/>
      <c r="I32" s="7"/>
      <c r="J32" s="7"/>
      <c r="K32" s="7"/>
      <c r="L32" s="52"/>
      <c r="M32" s="7"/>
    </row>
    <row r="33" spans="2:13" ht="14.25" customHeight="1">
      <c r="B33" s="7"/>
      <c r="C33" s="7"/>
      <c r="D33" s="7"/>
      <c r="E33" s="7"/>
      <c r="F33" s="12"/>
      <c r="G33" s="7"/>
      <c r="H33" s="13"/>
      <c r="I33" s="7"/>
      <c r="J33" s="7"/>
      <c r="K33" s="7"/>
      <c r="L33" s="52"/>
      <c r="M33" s="7"/>
    </row>
    <row r="34" spans="2:13" ht="14.25" customHeight="1">
      <c r="B34" s="7"/>
      <c r="C34" s="7"/>
      <c r="D34" s="7"/>
      <c r="E34" s="7"/>
      <c r="F34" s="12"/>
      <c r="G34" s="7"/>
      <c r="H34" s="13"/>
      <c r="I34" s="7"/>
      <c r="J34" s="7"/>
      <c r="K34" s="7"/>
      <c r="L34" s="52"/>
      <c r="M34" s="7"/>
    </row>
    <row r="35" spans="2:13" ht="14.25" customHeight="1">
      <c r="B35" s="7"/>
      <c r="C35" s="7"/>
      <c r="D35" s="7"/>
      <c r="E35" s="7"/>
      <c r="F35" s="12"/>
      <c r="G35" s="7"/>
      <c r="H35" s="13"/>
      <c r="I35" s="7"/>
      <c r="J35" s="7"/>
      <c r="K35" s="7"/>
      <c r="L35" s="52"/>
      <c r="M35" s="7"/>
    </row>
    <row r="36" spans="2:13" ht="14.25" customHeight="1">
      <c r="B36" s="7"/>
      <c r="C36" s="7"/>
      <c r="D36" s="7"/>
      <c r="E36" s="7"/>
      <c r="F36" s="12"/>
      <c r="G36" s="7"/>
      <c r="H36" s="13"/>
      <c r="I36" s="7"/>
      <c r="J36" s="7"/>
      <c r="K36" s="7"/>
      <c r="L36" s="52"/>
      <c r="M36" s="7"/>
    </row>
  </sheetData>
  <autoFilter ref="A2:P25" xr:uid="{0B22D424-EBF2-4807-BEC7-5CEF06755C97}">
    <filterColumn colId="2" showButton="0"/>
    <filterColumn colId="3" showButton="0"/>
    <filterColumn colId="5" showButton="0"/>
    <filterColumn colId="7" showButton="0"/>
    <filterColumn colId="9" showButton="0"/>
  </autoFilter>
  <mergeCells count="87">
    <mergeCell ref="B27:G27"/>
    <mergeCell ref="H27:M27"/>
    <mergeCell ref="B28:G28"/>
    <mergeCell ref="H28:M28"/>
    <mergeCell ref="B29:G29"/>
    <mergeCell ref="H29:M29"/>
    <mergeCell ref="B25:C25"/>
    <mergeCell ref="D25:H25"/>
    <mergeCell ref="C18:E18"/>
    <mergeCell ref="F18:G18"/>
    <mergeCell ref="H18:I18"/>
    <mergeCell ref="B20:N20"/>
    <mergeCell ref="D21:H21"/>
    <mergeCell ref="D22:H22"/>
    <mergeCell ref="D23:H23"/>
    <mergeCell ref="D24:H24"/>
    <mergeCell ref="J18:K18"/>
    <mergeCell ref="A19:B19"/>
    <mergeCell ref="C19:E19"/>
    <mergeCell ref="F19:G19"/>
    <mergeCell ref="H19:I19"/>
    <mergeCell ref="J19:K19"/>
    <mergeCell ref="C16:E16"/>
    <mergeCell ref="F16:G16"/>
    <mergeCell ref="H16:I16"/>
    <mergeCell ref="J16:K16"/>
    <mergeCell ref="C17:E17"/>
    <mergeCell ref="F17:G17"/>
    <mergeCell ref="H17:I17"/>
    <mergeCell ref="J17:K17"/>
    <mergeCell ref="C14:E14"/>
    <mergeCell ref="F14:G14"/>
    <mergeCell ref="H14:I14"/>
    <mergeCell ref="J14:K14"/>
    <mergeCell ref="C15:E15"/>
    <mergeCell ref="F15:G15"/>
    <mergeCell ref="H15:I15"/>
    <mergeCell ref="J15:K15"/>
    <mergeCell ref="C12:E12"/>
    <mergeCell ref="F12:G12"/>
    <mergeCell ref="H12:I12"/>
    <mergeCell ref="J12:K12"/>
    <mergeCell ref="C13:E13"/>
    <mergeCell ref="F13:G13"/>
    <mergeCell ref="H13:I13"/>
    <mergeCell ref="J13:K13"/>
    <mergeCell ref="C10:E10"/>
    <mergeCell ref="F10:G10"/>
    <mergeCell ref="H10:I10"/>
    <mergeCell ref="J10:K10"/>
    <mergeCell ref="C11:E11"/>
    <mergeCell ref="F11:G11"/>
    <mergeCell ref="H11:I11"/>
    <mergeCell ref="J11:K11"/>
    <mergeCell ref="C8:E8"/>
    <mergeCell ref="F8:G8"/>
    <mergeCell ref="H8:I8"/>
    <mergeCell ref="J8:K8"/>
    <mergeCell ref="C9:E9"/>
    <mergeCell ref="F9:G9"/>
    <mergeCell ref="H9:I9"/>
    <mergeCell ref="J9:K9"/>
    <mergeCell ref="C6:E6"/>
    <mergeCell ref="F6:G6"/>
    <mergeCell ref="H6:I6"/>
    <mergeCell ref="J6:K6"/>
    <mergeCell ref="C7:E7"/>
    <mergeCell ref="F7:G7"/>
    <mergeCell ref="H7:I7"/>
    <mergeCell ref="J7:K7"/>
    <mergeCell ref="C4:E4"/>
    <mergeCell ref="F4:G4"/>
    <mergeCell ref="H4:I4"/>
    <mergeCell ref="J4:K4"/>
    <mergeCell ref="C5:E5"/>
    <mergeCell ref="F5:G5"/>
    <mergeCell ref="H5:I5"/>
    <mergeCell ref="J5:K5"/>
    <mergeCell ref="C3:E3"/>
    <mergeCell ref="F3:G3"/>
    <mergeCell ref="H3:I3"/>
    <mergeCell ref="J3:K3"/>
    <mergeCell ref="B1:M1"/>
    <mergeCell ref="C2:E2"/>
    <mergeCell ref="F2:G2"/>
    <mergeCell ref="H2:I2"/>
    <mergeCell ref="J2:K2"/>
  </mergeCells>
  <pageMargins left="0.25" right="0.25" top="0.75" bottom="0.75" header="0.3" footer="0.3"/>
  <pageSetup scale="33" fitToHeight="0" orientation="portrait" r:id="rId1"/>
  <headerFooter>
    <oddHeader>&amp;L&amp;G&amp;C&amp;"Verdana,Normal"
&amp;"Verdana,Negrita"PLAN ESTRATÉGICO DE INVERSIONES&amp;R&amp;"Calibri,Normal"&amp;K000000 Información pública&amp;1#&amp;KFF0000
&amp;"Verdana,Normal"&amp;10&amp;K000000
&amp;P de &amp;N</oddHeader>
    <oddFooter xml:space="preserve">&amp;L&amp;"Verdana,Normal"&amp;9F-CA-11&amp;C&amp;"Verdana,Normal"&amp;9Versión: 2&amp;R&amp;"Verdana,Normal"&amp;9Subdirección General de 
Inversiones, Seguimiento y
 Evaluación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EECEBA7E897E148A4D8801F15A6BA28" ma:contentTypeVersion="1" ma:contentTypeDescription="Crear nuevo documento." ma:contentTypeScope="" ma:versionID="d19e160ffab0e34cadba7bdbf0a7f65d">
  <xsd:schema xmlns:xsd="http://www.w3.org/2001/XMLSchema" xmlns:xs="http://www.w3.org/2001/XMLSchema" xmlns:p="http://schemas.microsoft.com/office/2006/metadata/properties" xmlns:ns1="http://schemas.microsoft.com/sharepoint/v3" targetNamespace="http://schemas.microsoft.com/office/2006/metadata/properties" ma:root="true" ma:fieldsID="545b9cca86c6060de293fc16275d6aa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5927E94-2E6F-4D95-90B3-A303D45A4908}">
  <ds:schemaRefs>
    <ds:schemaRef ds:uri="http://schemas.microsoft.com/sharepoint/v3/contenttype/forms"/>
  </ds:schemaRefs>
</ds:datastoreItem>
</file>

<file path=customXml/itemProps2.xml><?xml version="1.0" encoding="utf-8"?>
<ds:datastoreItem xmlns:ds="http://schemas.openxmlformats.org/officeDocument/2006/customXml" ds:itemID="{0FC06ECC-3B56-4B6A-A554-FE2F31997118}"/>
</file>

<file path=customXml/itemProps3.xml><?xml version="1.0" encoding="utf-8"?>
<ds:datastoreItem xmlns:ds="http://schemas.openxmlformats.org/officeDocument/2006/customXml" ds:itemID="{282C3DB5-884F-4C72-B027-22044FA4B352}">
  <ds:schemaRefs>
    <ds:schemaRef ds:uri="http://schemas.microsoft.com/office/2006/metadata/properties"/>
    <ds:schemaRef ds:uri="http://schemas.microsoft.com/office/infopath/2007/PartnerControls"/>
    <ds:schemaRef ds:uri="5a8e3a45-8f97-4ff3-88bd-ad0a5c54eaf8"/>
    <ds:schemaRef ds:uri="da246138-71ff-4395-b992-2a422f808f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8</vt:i4>
      </vt:variant>
    </vt:vector>
  </HeadingPairs>
  <TitlesOfParts>
    <vt:vector size="22" baseType="lpstr">
      <vt:lpstr>Resumen</vt:lpstr>
      <vt:lpstr>Formato PEI V1</vt:lpstr>
      <vt:lpstr>Formato PEI (observaciones)</vt:lpstr>
      <vt:lpstr>Propuesta Ajuste PEI CT1</vt:lpstr>
      <vt:lpstr>Comparativo Propuesta PEI </vt:lpstr>
      <vt:lpstr>Hoja2</vt:lpstr>
      <vt:lpstr>Resumen ajustes al PEI</vt:lpstr>
      <vt:lpstr>Formato PEI CONPES DIE LB</vt:lpstr>
      <vt:lpstr>Resumen PEI v1CONPES DIE LB</vt:lpstr>
      <vt:lpstr>Todojunto</vt:lpstr>
      <vt:lpstr>PEI observaciones junto</vt:lpstr>
      <vt:lpstr>Tablas</vt:lpstr>
      <vt:lpstr>Fuentes PEI v1+</vt:lpstr>
      <vt:lpstr>Indicativos Sector Fuentesv1+</vt:lpstr>
      <vt:lpstr>'Formato PEI (observaciones)'!Área_de_impresión</vt:lpstr>
      <vt:lpstr>'Formato PEI CONPES DIE LB'!Área_de_impresión</vt:lpstr>
      <vt:lpstr>'Formato PEI V1'!Área_de_impresión</vt:lpstr>
      <vt:lpstr>'Fuentes PEI v1+'!Área_de_impresión</vt:lpstr>
      <vt:lpstr>'PEI observaciones junto'!Área_de_impresión</vt:lpstr>
      <vt:lpstr>'Propuesta Ajuste PEI CT1'!Área_de_impresión</vt:lpstr>
      <vt:lpstr>'Resumen PEI v1CONPES DIE LB'!Área_de_impresión</vt:lpstr>
      <vt:lpstr>Todojunto!Área_de_impresión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Online2PDF.com</dc:creator>
  <cp:keywords/>
  <dc:description/>
  <cp:lastModifiedBy>Maria Fernanda Rueda Garcia</cp:lastModifiedBy>
  <cp:revision/>
  <cp:lastPrinted>2026-04-27T22:17:25Z</cp:lastPrinted>
  <dcterms:created xsi:type="dcterms:W3CDTF">2025-02-21T17:26:35Z</dcterms:created>
  <dcterms:modified xsi:type="dcterms:W3CDTF">2026-06-17T19:01:33Z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9276b6-75f1-4620-a6a2-153244a3486e_Enabled">
    <vt:lpwstr>true</vt:lpwstr>
  </property>
  <property fmtid="{D5CDD505-2E9C-101B-9397-08002B2CF9AE}" pid="3" name="MSIP_Label_7c9276b6-75f1-4620-a6a2-153244a3486e_SetDate">
    <vt:lpwstr>2025-04-08T01:36:25Z</vt:lpwstr>
  </property>
  <property fmtid="{D5CDD505-2E9C-101B-9397-08002B2CF9AE}" pid="4" name="MSIP_Label_7c9276b6-75f1-4620-a6a2-153244a3486e_Method">
    <vt:lpwstr>Privileged</vt:lpwstr>
  </property>
  <property fmtid="{D5CDD505-2E9C-101B-9397-08002B2CF9AE}" pid="5" name="MSIP_Label_7c9276b6-75f1-4620-a6a2-153244a3486e_Name">
    <vt:lpwstr>Pru_Pública</vt:lpwstr>
  </property>
  <property fmtid="{D5CDD505-2E9C-101B-9397-08002B2CF9AE}" pid="6" name="MSIP_Label_7c9276b6-75f1-4620-a6a2-153244a3486e_SiteId">
    <vt:lpwstr>2cdab013-7b2d-4428-b384-326c870248c1</vt:lpwstr>
  </property>
  <property fmtid="{D5CDD505-2E9C-101B-9397-08002B2CF9AE}" pid="7" name="MSIP_Label_7c9276b6-75f1-4620-a6a2-153244a3486e_ActionId">
    <vt:lpwstr>a2c3fc6a-dc67-4fd4-b420-595baba2a4fc</vt:lpwstr>
  </property>
  <property fmtid="{D5CDD505-2E9C-101B-9397-08002B2CF9AE}" pid="8" name="MSIP_Label_7c9276b6-75f1-4620-a6a2-153244a3486e_ContentBits">
    <vt:lpwstr>1</vt:lpwstr>
  </property>
  <property fmtid="{D5CDD505-2E9C-101B-9397-08002B2CF9AE}" pid="9" name="MSIP_Label_7c9276b6-75f1-4620-a6a2-153244a3486e_Tag">
    <vt:lpwstr>10, 0, 1, 1</vt:lpwstr>
  </property>
  <property fmtid="{D5CDD505-2E9C-101B-9397-08002B2CF9AE}" pid="10" name="ContentTypeId">
    <vt:lpwstr>0x0101008EECEBA7E897E148A4D8801F15A6BA28</vt:lpwstr>
  </property>
  <property fmtid="{D5CDD505-2E9C-101B-9397-08002B2CF9AE}" pid="11" name="_dlc_DocIdItemGuid">
    <vt:lpwstr>86ae4394-78e8-4fca-805f-5ab46aa501b4</vt:lpwstr>
  </property>
  <property fmtid="{D5CDD505-2E9C-101B-9397-08002B2CF9AE}" pid="12" name="MediaServiceImageTags">
    <vt:lpwstr/>
  </property>
</Properties>
</file>